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codeName="ThisWorkbook"/>
  <xr:revisionPtr revIDLastSave="0" documentId="13_ncr:1_{859C64DF-A366-4F12-A7F3-0E62C696E46B}" xr6:coauthVersionLast="47" xr6:coauthVersionMax="47" xr10:uidLastSave="{00000000-0000-0000-0000-000000000000}"/>
  <bookViews>
    <workbookView xWindow="1380" yWindow="-21710" windowWidth="51820" windowHeight="21100" xr2:uid="{00000000-000D-0000-FFFF-FFFF00000000}"/>
  </bookViews>
  <sheets>
    <sheet name="Concept" sheetId="7" r:id="rId1"/>
    <sheet name="GDB" sheetId="8" r:id="rId2"/>
    <sheet name="Compare" sheetId="9" r:id="rId3"/>
  </sheets>
  <definedNames>
    <definedName name="BkName">#REF!</definedName>
    <definedName name="Last_Actual_Yr">Concept!$C$30</definedName>
    <definedName name="Ref_Yr">GDB!$B$282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06" i="8" l="1"/>
  <c r="AQ206" i="8"/>
  <c r="AP206" i="8"/>
  <c r="AO206" i="8"/>
  <c r="AN206" i="8"/>
  <c r="AS206" i="8" s="1"/>
  <c r="AT206" i="8" s="1"/>
  <c r="AR207" i="8"/>
  <c r="AQ207" i="8"/>
  <c r="AP207" i="8"/>
  <c r="AO207" i="8"/>
  <c r="AN207" i="8"/>
  <c r="AS207" i="8" s="1"/>
  <c r="AT207" i="8" s="1"/>
  <c r="AR208" i="8"/>
  <c r="AQ208" i="8"/>
  <c r="AP208" i="8"/>
  <c r="AO208" i="8"/>
  <c r="AN208" i="8"/>
  <c r="AS208" i="8" s="1"/>
  <c r="AT208" i="8" s="1"/>
  <c r="AT209" i="8"/>
  <c r="AP209" i="8"/>
  <c r="AO209" i="8"/>
  <c r="AS209" i="8"/>
  <c r="AR209" i="8"/>
  <c r="AQ209" i="8"/>
  <c r="AN209" i="8"/>
  <c r="E2" i="8"/>
  <c r="F2" i="8"/>
  <c r="G2" i="8"/>
  <c r="H2" i="8"/>
  <c r="I2" i="8"/>
  <c r="J2" i="8"/>
  <c r="K2" i="8"/>
  <c r="L2" i="8"/>
  <c r="M2" i="8"/>
  <c r="N2" i="8"/>
  <c r="O2" i="8"/>
  <c r="P2" i="8"/>
  <c r="Q2" i="8"/>
  <c r="R2" i="8"/>
  <c r="S2" i="8"/>
  <c r="T2" i="8"/>
  <c r="U2" i="8"/>
  <c r="V2" i="8"/>
  <c r="W2" i="8"/>
  <c r="X2" i="8"/>
  <c r="Y2" i="8"/>
  <c r="AA2" i="8"/>
  <c r="AB2" i="8"/>
  <c r="AC2" i="8"/>
  <c r="AD2" i="8"/>
  <c r="AE2" i="8"/>
  <c r="AF2" i="8"/>
  <c r="AG2" i="8"/>
  <c r="AH2" i="8"/>
  <c r="AI2" i="8"/>
  <c r="AJ2" i="8"/>
  <c r="AK2" i="8"/>
  <c r="AL2" i="8"/>
  <c r="AM2" i="8"/>
  <c r="AN2" i="8"/>
  <c r="A21" i="8"/>
  <c r="A20" i="8"/>
  <c r="D66" i="8"/>
  <c r="D67" i="8"/>
  <c r="D68" i="8" s="1"/>
  <c r="P42" i="8"/>
  <c r="P43" i="8"/>
  <c r="P44" i="8"/>
  <c r="P41" i="8"/>
  <c r="P50" i="8"/>
  <c r="P49" i="8"/>
  <c r="P48" i="8"/>
  <c r="P47" i="8"/>
  <c r="B164" i="9"/>
  <c r="D157" i="9"/>
  <c r="E157" i="9"/>
  <c r="D158" i="9"/>
  <c r="E158" i="9"/>
  <c r="D159" i="9"/>
  <c r="E159" i="9"/>
  <c r="D160" i="9"/>
  <c r="D161" i="9"/>
  <c r="D162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T156" i="9"/>
  <c r="U156" i="9"/>
  <c r="V156" i="9"/>
  <c r="W156" i="9"/>
  <c r="X156" i="9"/>
  <c r="Y156" i="9"/>
  <c r="Z156" i="9"/>
  <c r="F156" i="9"/>
  <c r="E153" i="9"/>
  <c r="E161" i="9" s="1"/>
  <c r="E154" i="9"/>
  <c r="E162" i="9" s="1"/>
  <c r="E152" i="9"/>
  <c r="E160" i="9" s="1"/>
  <c r="B150" i="9"/>
  <c r="B151" i="9" s="1"/>
  <c r="B152" i="9" s="1"/>
  <c r="B153" i="9" s="1"/>
  <c r="B154" i="9" s="1"/>
  <c r="C150" i="9"/>
  <c r="P59" i="8" l="1"/>
  <c r="P62" i="8"/>
  <c r="P61" i="8"/>
  <c r="P60" i="8"/>
  <c r="C151" i="9"/>
  <c r="C152" i="9" l="1"/>
  <c r="C153" i="9" l="1"/>
  <c r="C154" i="9" l="1"/>
  <c r="B133" i="9" l="1"/>
  <c r="F293" i="8"/>
  <c r="G293" i="8"/>
  <c r="H293" i="8"/>
  <c r="I293" i="8"/>
  <c r="J293" i="8"/>
  <c r="K293" i="8"/>
  <c r="L293" i="8"/>
  <c r="M293" i="8"/>
  <c r="N293" i="8"/>
  <c r="O293" i="8"/>
  <c r="P293" i="8"/>
  <c r="Q293" i="8"/>
  <c r="R293" i="8"/>
  <c r="S293" i="8"/>
  <c r="T293" i="8"/>
  <c r="U293" i="8"/>
  <c r="V293" i="8"/>
  <c r="W293" i="8"/>
  <c r="X293" i="8"/>
  <c r="Y293" i="8"/>
  <c r="E293" i="8"/>
  <c r="C295" i="8"/>
  <c r="C296" i="8"/>
  <c r="C297" i="8"/>
  <c r="C298" i="8"/>
  <c r="C299" i="8"/>
  <c r="C300" i="8"/>
  <c r="C301" i="8"/>
  <c r="C302" i="8"/>
  <c r="C294" i="8"/>
  <c r="P284" i="8"/>
  <c r="P294" i="8" s="1"/>
  <c r="P285" i="8"/>
  <c r="P286" i="8"/>
  <c r="P287" i="8"/>
  <c r="P297" i="8" s="1"/>
  <c r="P288" i="8"/>
  <c r="P298" i="8" s="1"/>
  <c r="P289" i="8"/>
  <c r="P299" i="8" s="1"/>
  <c r="P290" i="8"/>
  <c r="P300" i="8" s="1"/>
  <c r="P291" i="8"/>
  <c r="P301" i="8" s="1"/>
  <c r="P295" i="8" l="1"/>
  <c r="P296" i="8"/>
  <c r="C135" i="9" l="1"/>
  <c r="R14" i="7"/>
  <c r="S14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AK14" i="7"/>
  <c r="AL14" i="7"/>
  <c r="AM14" i="7"/>
  <c r="AN14" i="7"/>
  <c r="AO14" i="7"/>
  <c r="AP14" i="7"/>
  <c r="AQ14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AK15" i="7"/>
  <c r="AL15" i="7"/>
  <c r="AM15" i="7"/>
  <c r="AN15" i="7"/>
  <c r="AO15" i="7"/>
  <c r="AP15" i="7"/>
  <c r="AQ15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AQ16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B126" i="9"/>
  <c r="B127" i="9" s="1"/>
  <c r="B128" i="9" s="1"/>
  <c r="B129" i="9" s="1"/>
  <c r="B130" i="9" s="1"/>
  <c r="D130" i="9"/>
  <c r="C129" i="9"/>
  <c r="C119" i="9"/>
  <c r="D135" i="9"/>
  <c r="D142" i="9" s="1"/>
  <c r="D136" i="9"/>
  <c r="D143" i="9" s="1"/>
  <c r="D137" i="9"/>
  <c r="D144" i="9" s="1"/>
  <c r="D138" i="9"/>
  <c r="D145" i="9" s="1"/>
  <c r="D139" i="9"/>
  <c r="D146" i="9" s="1"/>
  <c r="E139" i="9"/>
  <c r="E146" i="9" s="1"/>
  <c r="E134" i="9"/>
  <c r="E141" i="9" s="1"/>
  <c r="C124" i="9"/>
  <c r="C130" i="9" s="1"/>
  <c r="D124" i="9"/>
  <c r="C123" i="9"/>
  <c r="D119" i="9"/>
  <c r="D114" i="9"/>
  <c r="E135" i="9" s="1"/>
  <c r="E142" i="9" s="1"/>
  <c r="G133" i="9"/>
  <c r="H133" i="9"/>
  <c r="I133" i="9"/>
  <c r="J133" i="9"/>
  <c r="K133" i="9"/>
  <c r="L133" i="9"/>
  <c r="M133" i="9"/>
  <c r="N133" i="9"/>
  <c r="O133" i="9"/>
  <c r="P133" i="9"/>
  <c r="Q133" i="9"/>
  <c r="R133" i="9"/>
  <c r="S133" i="9"/>
  <c r="T133" i="9"/>
  <c r="U133" i="9"/>
  <c r="V133" i="9"/>
  <c r="W133" i="9"/>
  <c r="X133" i="9"/>
  <c r="Y133" i="9"/>
  <c r="Z133" i="9"/>
  <c r="F133" i="9"/>
  <c r="C120" i="9"/>
  <c r="C126" i="9" s="1"/>
  <c r="C121" i="9"/>
  <c r="C127" i="9" s="1"/>
  <c r="C122" i="9"/>
  <c r="C128" i="9" s="1"/>
  <c r="B120" i="9"/>
  <c r="B121" i="9" s="1"/>
  <c r="D134" i="9"/>
  <c r="D141" i="9" s="1"/>
  <c r="E114" i="9"/>
  <c r="B114" i="9"/>
  <c r="C136" i="9" l="1"/>
  <c r="C137" i="9" s="1"/>
  <c r="C138" i="9" s="1"/>
  <c r="C139" i="9" s="1"/>
  <c r="C125" i="9"/>
  <c r="D125" i="9"/>
  <c r="E115" i="9"/>
  <c r="D120" i="9"/>
  <c r="D115" i="9"/>
  <c r="E136" i="9" s="1"/>
  <c r="E143" i="9" s="1"/>
  <c r="B122" i="9"/>
  <c r="B115" i="9"/>
  <c r="C212" i="9"/>
  <c r="D212" i="9" s="1"/>
  <c r="E208" i="9"/>
  <c r="E209" i="9" s="1"/>
  <c r="D202" i="9"/>
  <c r="D205" i="9" s="1"/>
  <c r="D208" i="9" s="1"/>
  <c r="D203" i="9"/>
  <c r="D206" i="9" s="1"/>
  <c r="D209" i="9" s="1"/>
  <c r="D201" i="9"/>
  <c r="D204" i="9" s="1"/>
  <c r="D207" i="9" s="1"/>
  <c r="B212" i="9"/>
  <c r="E85" i="9"/>
  <c r="E96" i="9" s="1"/>
  <c r="E107" i="9" s="1"/>
  <c r="D85" i="9"/>
  <c r="D96" i="9" s="1"/>
  <c r="D107" i="9" s="1"/>
  <c r="C85" i="9"/>
  <c r="C96" i="9" s="1"/>
  <c r="C107" i="9" s="1"/>
  <c r="G197" i="9"/>
  <c r="H197" i="9"/>
  <c r="I197" i="9"/>
  <c r="J197" i="9"/>
  <c r="K197" i="9"/>
  <c r="L197" i="9"/>
  <c r="M197" i="9"/>
  <c r="N197" i="9"/>
  <c r="O197" i="9"/>
  <c r="P197" i="9"/>
  <c r="Q197" i="9"/>
  <c r="R197" i="9"/>
  <c r="S197" i="9"/>
  <c r="T197" i="9"/>
  <c r="U197" i="9"/>
  <c r="V197" i="9"/>
  <c r="W197" i="9"/>
  <c r="X197" i="9"/>
  <c r="Y197" i="9"/>
  <c r="Z197" i="9"/>
  <c r="F197" i="9"/>
  <c r="B199" i="9"/>
  <c r="C199" i="9"/>
  <c r="A98" i="9"/>
  <c r="A99" i="9" s="1"/>
  <c r="A100" i="9" s="1"/>
  <c r="A101" i="9" s="1"/>
  <c r="A102" i="9" s="1"/>
  <c r="A103" i="9" s="1"/>
  <c r="A104" i="9" s="1"/>
  <c r="A105" i="9" s="1"/>
  <c r="A106" i="9" s="1"/>
  <c r="A107" i="9" s="1"/>
  <c r="B87" i="9"/>
  <c r="B88" i="9" s="1"/>
  <c r="B89" i="9" s="1"/>
  <c r="B90" i="9" s="1"/>
  <c r="B91" i="9" s="1"/>
  <c r="B92" i="9" s="1"/>
  <c r="B93" i="9" s="1"/>
  <c r="B94" i="9" s="1"/>
  <c r="B95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A87" i="9"/>
  <c r="A88" i="9" s="1"/>
  <c r="A89" i="9" s="1"/>
  <c r="A90" i="9" s="1"/>
  <c r="A91" i="9" s="1"/>
  <c r="A92" i="9" s="1"/>
  <c r="A93" i="9" s="1"/>
  <c r="A94" i="9" s="1"/>
  <c r="A95" i="9" s="1"/>
  <c r="A96" i="9" s="1"/>
  <c r="C75" i="9"/>
  <c r="C86" i="9" s="1"/>
  <c r="C97" i="9" s="1"/>
  <c r="D75" i="9"/>
  <c r="D86" i="9" s="1"/>
  <c r="D97" i="9" s="1"/>
  <c r="E75" i="9"/>
  <c r="E86" i="9" s="1"/>
  <c r="E97" i="9" s="1"/>
  <c r="C76" i="9"/>
  <c r="C87" i="9" s="1"/>
  <c r="C98" i="9" s="1"/>
  <c r="D76" i="9"/>
  <c r="D87" i="9" s="1"/>
  <c r="D98" i="9" s="1"/>
  <c r="E76" i="9"/>
  <c r="E87" i="9" s="1"/>
  <c r="E98" i="9" s="1"/>
  <c r="C77" i="9"/>
  <c r="C88" i="9" s="1"/>
  <c r="C99" i="9" s="1"/>
  <c r="D77" i="9"/>
  <c r="D88" i="9" s="1"/>
  <c r="D99" i="9" s="1"/>
  <c r="E77" i="9"/>
  <c r="E88" i="9" s="1"/>
  <c r="E99" i="9" s="1"/>
  <c r="C78" i="9"/>
  <c r="C89" i="9" s="1"/>
  <c r="C100" i="9" s="1"/>
  <c r="D78" i="9"/>
  <c r="D89" i="9" s="1"/>
  <c r="D100" i="9" s="1"/>
  <c r="E78" i="9"/>
  <c r="E89" i="9" s="1"/>
  <c r="E100" i="9" s="1"/>
  <c r="C79" i="9"/>
  <c r="C90" i="9" s="1"/>
  <c r="C101" i="9" s="1"/>
  <c r="D79" i="9"/>
  <c r="D90" i="9" s="1"/>
  <c r="D101" i="9" s="1"/>
  <c r="E79" i="9"/>
  <c r="E90" i="9" s="1"/>
  <c r="E101" i="9" s="1"/>
  <c r="C80" i="9"/>
  <c r="C91" i="9" s="1"/>
  <c r="C102" i="9" s="1"/>
  <c r="D80" i="9"/>
  <c r="D91" i="9" s="1"/>
  <c r="D102" i="9" s="1"/>
  <c r="E80" i="9"/>
  <c r="E91" i="9" s="1"/>
  <c r="E102" i="9" s="1"/>
  <c r="C81" i="9"/>
  <c r="C92" i="9" s="1"/>
  <c r="C103" i="9" s="1"/>
  <c r="D81" i="9"/>
  <c r="D92" i="9" s="1"/>
  <c r="D103" i="9" s="1"/>
  <c r="E81" i="9"/>
  <c r="E92" i="9" s="1"/>
  <c r="E103" i="9" s="1"/>
  <c r="C82" i="9"/>
  <c r="C93" i="9" s="1"/>
  <c r="C104" i="9" s="1"/>
  <c r="D82" i="9"/>
  <c r="D93" i="9" s="1"/>
  <c r="D104" i="9" s="1"/>
  <c r="E82" i="9"/>
  <c r="E93" i="9" s="1"/>
  <c r="E104" i="9" s="1"/>
  <c r="C83" i="9"/>
  <c r="C94" i="9" s="1"/>
  <c r="C105" i="9" s="1"/>
  <c r="D83" i="9"/>
  <c r="D94" i="9" s="1"/>
  <c r="D105" i="9" s="1"/>
  <c r="E83" i="9"/>
  <c r="E94" i="9" s="1"/>
  <c r="E105" i="9" s="1"/>
  <c r="C84" i="9"/>
  <c r="C95" i="9" s="1"/>
  <c r="C106" i="9" s="1"/>
  <c r="D84" i="9"/>
  <c r="D95" i="9" s="1"/>
  <c r="D106" i="9" s="1"/>
  <c r="E84" i="9"/>
  <c r="E95" i="9" s="1"/>
  <c r="E106" i="9" s="1"/>
  <c r="A76" i="9"/>
  <c r="A77" i="9" s="1"/>
  <c r="A78" i="9" s="1"/>
  <c r="A79" i="9" s="1"/>
  <c r="A80" i="9" s="1"/>
  <c r="A81" i="9" s="1"/>
  <c r="A82" i="9" s="1"/>
  <c r="A83" i="9" s="1"/>
  <c r="A84" i="9" s="1"/>
  <c r="A85" i="9" s="1"/>
  <c r="D48" i="9"/>
  <c r="E48" i="9"/>
  <c r="D49" i="9"/>
  <c r="E49" i="9"/>
  <c r="D50" i="9"/>
  <c r="E50" i="9"/>
  <c r="D51" i="9"/>
  <c r="E51" i="9"/>
  <c r="D52" i="9"/>
  <c r="E52" i="9"/>
  <c r="D53" i="9"/>
  <c r="E53" i="9"/>
  <c r="D54" i="9"/>
  <c r="E54" i="9"/>
  <c r="D55" i="9"/>
  <c r="E55" i="9"/>
  <c r="D56" i="9"/>
  <c r="E56" i="9"/>
  <c r="D57" i="9"/>
  <c r="E57" i="9"/>
  <c r="D58" i="9"/>
  <c r="E58" i="9"/>
  <c r="D59" i="9"/>
  <c r="E59" i="9"/>
  <c r="D60" i="9"/>
  <c r="E60" i="9"/>
  <c r="D61" i="9"/>
  <c r="E61" i="9"/>
  <c r="D62" i="9"/>
  <c r="E62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48" i="9"/>
  <c r="D33" i="9"/>
  <c r="E33" i="9"/>
  <c r="D34" i="9"/>
  <c r="E34" i="9"/>
  <c r="D35" i="9"/>
  <c r="E35" i="9"/>
  <c r="D36" i="9"/>
  <c r="E36" i="9"/>
  <c r="D37" i="9"/>
  <c r="E37" i="9"/>
  <c r="D38" i="9"/>
  <c r="E38" i="9"/>
  <c r="D39" i="9"/>
  <c r="E39" i="9"/>
  <c r="D40" i="9"/>
  <c r="E40" i="9"/>
  <c r="D41" i="9"/>
  <c r="E41" i="9"/>
  <c r="D42" i="9"/>
  <c r="E42" i="9"/>
  <c r="D43" i="9"/>
  <c r="E43" i="9"/>
  <c r="D44" i="9"/>
  <c r="E44" i="9"/>
  <c r="D45" i="9"/>
  <c r="E45" i="9"/>
  <c r="D46" i="9"/>
  <c r="E46" i="9"/>
  <c r="D47" i="9"/>
  <c r="E47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33" i="9"/>
  <c r="A49" i="9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B34" i="9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A34" i="9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19" i="9"/>
  <c r="D18" i="9"/>
  <c r="E18" i="9"/>
  <c r="D19" i="9"/>
  <c r="E19" i="9"/>
  <c r="D20" i="9"/>
  <c r="E20" i="9"/>
  <c r="D21" i="9"/>
  <c r="E21" i="9"/>
  <c r="D22" i="9"/>
  <c r="E22" i="9"/>
  <c r="D23" i="9"/>
  <c r="E23" i="9"/>
  <c r="D24" i="9"/>
  <c r="E24" i="9"/>
  <c r="D25" i="9"/>
  <c r="E25" i="9"/>
  <c r="D26" i="9"/>
  <c r="E26" i="9"/>
  <c r="D27" i="9"/>
  <c r="E27" i="9"/>
  <c r="D28" i="9"/>
  <c r="E28" i="9"/>
  <c r="D29" i="9"/>
  <c r="E29" i="9"/>
  <c r="D30" i="9"/>
  <c r="E30" i="9"/>
  <c r="D31" i="9"/>
  <c r="E31" i="9"/>
  <c r="D32" i="9"/>
  <c r="E32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18" i="9"/>
  <c r="B4" i="9"/>
  <c r="B5" i="9" s="1"/>
  <c r="B6" i="9" s="1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D3" i="9"/>
  <c r="E3" i="9"/>
  <c r="D4" i="9"/>
  <c r="E4" i="9"/>
  <c r="D5" i="9"/>
  <c r="E5" i="9"/>
  <c r="D6" i="9"/>
  <c r="E6" i="9"/>
  <c r="D7" i="9"/>
  <c r="E7" i="9"/>
  <c r="D8" i="9"/>
  <c r="E8" i="9"/>
  <c r="D9" i="9"/>
  <c r="E9" i="9"/>
  <c r="D10" i="9"/>
  <c r="E10" i="9"/>
  <c r="D11" i="9"/>
  <c r="E11" i="9"/>
  <c r="D12" i="9"/>
  <c r="E12" i="9"/>
  <c r="D13" i="9"/>
  <c r="E13" i="9"/>
  <c r="D14" i="9"/>
  <c r="E14" i="9"/>
  <c r="D15" i="9"/>
  <c r="E15" i="9"/>
  <c r="D16" i="9"/>
  <c r="E16" i="9"/>
  <c r="D17" i="9"/>
  <c r="E17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3" i="9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94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32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AQ21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AK22" i="7"/>
  <c r="AL22" i="7"/>
  <c r="AM22" i="7"/>
  <c r="AN22" i="7"/>
  <c r="AO22" i="7"/>
  <c r="AP22" i="7"/>
  <c r="AQ22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G20" i="7"/>
  <c r="J249" i="8" l="1"/>
  <c r="J257" i="8"/>
  <c r="J255" i="8"/>
  <c r="J263" i="8"/>
  <c r="J258" i="8"/>
  <c r="J253" i="8"/>
  <c r="J261" i="8"/>
  <c r="J254" i="8"/>
  <c r="J262" i="8"/>
  <c r="J250" i="8"/>
  <c r="J252" i="8"/>
  <c r="J260" i="8"/>
  <c r="J256" i="8"/>
  <c r="J259" i="8"/>
  <c r="J251" i="8"/>
  <c r="I249" i="8"/>
  <c r="I255" i="8"/>
  <c r="I263" i="8"/>
  <c r="I258" i="8"/>
  <c r="I256" i="8"/>
  <c r="I262" i="8"/>
  <c r="I250" i="8"/>
  <c r="I253" i="8"/>
  <c r="I261" i="8"/>
  <c r="I254" i="8"/>
  <c r="I252" i="8"/>
  <c r="I260" i="8"/>
  <c r="I251" i="8"/>
  <c r="I259" i="8"/>
  <c r="I257" i="8"/>
  <c r="E249" i="8"/>
  <c r="E255" i="8"/>
  <c r="E258" i="8"/>
  <c r="E253" i="8"/>
  <c r="E261" i="8"/>
  <c r="E250" i="8"/>
  <c r="E252" i="8"/>
  <c r="E263" i="8"/>
  <c r="E256" i="8"/>
  <c r="E259" i="8"/>
  <c r="E257" i="8"/>
  <c r="E251" i="8"/>
  <c r="E254" i="8"/>
  <c r="E262" i="8"/>
  <c r="E260" i="8"/>
  <c r="G249" i="8"/>
  <c r="G257" i="8"/>
  <c r="G252" i="8"/>
  <c r="G260" i="8"/>
  <c r="G263" i="8"/>
  <c r="G255" i="8"/>
  <c r="G258" i="8"/>
  <c r="G261" i="8"/>
  <c r="G250" i="8"/>
  <c r="G253" i="8"/>
  <c r="G256" i="8"/>
  <c r="G259" i="8"/>
  <c r="G251" i="8"/>
  <c r="G254" i="8"/>
  <c r="G262" i="8"/>
  <c r="F249" i="8"/>
  <c r="F252" i="8"/>
  <c r="F260" i="8"/>
  <c r="F255" i="8"/>
  <c r="F263" i="8"/>
  <c r="F258" i="8"/>
  <c r="F253" i="8"/>
  <c r="F261" i="8"/>
  <c r="F256" i="8"/>
  <c r="F259" i="8"/>
  <c r="F250" i="8"/>
  <c r="F257" i="8"/>
  <c r="F251" i="8"/>
  <c r="F254" i="8"/>
  <c r="F262" i="8"/>
  <c r="N254" i="8"/>
  <c r="N262" i="8"/>
  <c r="N249" i="8"/>
  <c r="N252" i="8"/>
  <c r="N260" i="8"/>
  <c r="N255" i="8"/>
  <c r="N263" i="8"/>
  <c r="N258" i="8"/>
  <c r="N253" i="8"/>
  <c r="N261" i="8"/>
  <c r="N251" i="8"/>
  <c r="N259" i="8"/>
  <c r="N250" i="8"/>
  <c r="N257" i="8"/>
  <c r="N256" i="8"/>
  <c r="P249" i="8"/>
  <c r="P257" i="8"/>
  <c r="P252" i="8"/>
  <c r="P260" i="8"/>
  <c r="P256" i="8"/>
  <c r="P261" i="8"/>
  <c r="P254" i="8"/>
  <c r="P262" i="8"/>
  <c r="P258" i="8"/>
  <c r="P253" i="8"/>
  <c r="P255" i="8"/>
  <c r="P263" i="8"/>
  <c r="P250" i="8"/>
  <c r="P251" i="8"/>
  <c r="P259" i="8"/>
  <c r="M249" i="8"/>
  <c r="M252" i="8"/>
  <c r="M260" i="8"/>
  <c r="M255" i="8"/>
  <c r="M263" i="8"/>
  <c r="M253" i="8"/>
  <c r="M261" i="8"/>
  <c r="M262" i="8"/>
  <c r="M251" i="8"/>
  <c r="M258" i="8"/>
  <c r="M259" i="8"/>
  <c r="M250" i="8"/>
  <c r="M257" i="8"/>
  <c r="M256" i="8"/>
  <c r="M254" i="8"/>
  <c r="H249" i="8"/>
  <c r="H255" i="8"/>
  <c r="H263" i="8"/>
  <c r="H258" i="8"/>
  <c r="H256" i="8"/>
  <c r="H254" i="8"/>
  <c r="H252" i="8"/>
  <c r="H260" i="8"/>
  <c r="H250" i="8"/>
  <c r="H253" i="8"/>
  <c r="H261" i="8"/>
  <c r="H259" i="8"/>
  <c r="H262" i="8"/>
  <c r="H251" i="8"/>
  <c r="H257" i="8"/>
  <c r="K254" i="8"/>
  <c r="K262" i="8"/>
  <c r="K249" i="8"/>
  <c r="K257" i="8"/>
  <c r="K252" i="8"/>
  <c r="K260" i="8"/>
  <c r="K255" i="8"/>
  <c r="K263" i="8"/>
  <c r="K253" i="8"/>
  <c r="K258" i="8"/>
  <c r="K261" i="8"/>
  <c r="K250" i="8"/>
  <c r="K256" i="8"/>
  <c r="K259" i="8"/>
  <c r="K251" i="8"/>
  <c r="O251" i="8"/>
  <c r="O259" i="8"/>
  <c r="O254" i="8"/>
  <c r="O262" i="8"/>
  <c r="O249" i="8"/>
  <c r="O252" i="8"/>
  <c r="O260" i="8"/>
  <c r="O255" i="8"/>
  <c r="O258" i="8"/>
  <c r="O253" i="8"/>
  <c r="O261" i="8"/>
  <c r="O263" i="8"/>
  <c r="O250" i="8"/>
  <c r="O256" i="8"/>
  <c r="O257" i="8"/>
  <c r="L249" i="8"/>
  <c r="L252" i="8"/>
  <c r="L260" i="8"/>
  <c r="L255" i="8"/>
  <c r="L263" i="8"/>
  <c r="L261" i="8"/>
  <c r="L256" i="8"/>
  <c r="L259" i="8"/>
  <c r="L257" i="8"/>
  <c r="L250" i="8"/>
  <c r="L258" i="8"/>
  <c r="L253" i="8"/>
  <c r="L254" i="8"/>
  <c r="L262" i="8"/>
  <c r="L251" i="8"/>
  <c r="D126" i="9"/>
  <c r="B123" i="9"/>
  <c r="E116" i="9"/>
  <c r="D116" i="9"/>
  <c r="E137" i="9" s="1"/>
  <c r="E144" i="9" s="1"/>
  <c r="D121" i="9"/>
  <c r="B116" i="9"/>
  <c r="B96" i="9"/>
  <c r="C200" i="9"/>
  <c r="B200" i="9"/>
  <c r="A20" i="9"/>
  <c r="B65" i="9"/>
  <c r="B66" i="9" s="1"/>
  <c r="B67" i="9" s="1"/>
  <c r="B68" i="9" s="1"/>
  <c r="B69" i="9" s="1"/>
  <c r="B70" i="9" s="1"/>
  <c r="B71" i="9" s="1"/>
  <c r="B72" i="9" s="1"/>
  <c r="B73" i="9" s="1"/>
  <c r="AR253" i="8" l="1"/>
  <c r="AS263" i="8"/>
  <c r="AU263" i="8" s="1"/>
  <c r="AS261" i="8"/>
  <c r="AU261" i="8" s="1"/>
  <c r="AS254" i="8"/>
  <c r="AU254" i="8" s="1"/>
  <c r="AS262" i="8"/>
  <c r="AU262" i="8" s="1"/>
  <c r="AS251" i="8"/>
  <c r="AU251" i="8" s="1"/>
  <c r="Q251" i="8" s="1"/>
  <c r="R251" i="8" s="1"/>
  <c r="S251" i="8" s="1"/>
  <c r="T251" i="8" s="1"/>
  <c r="U251" i="8" s="1"/>
  <c r="V251" i="8" s="1"/>
  <c r="W251" i="8" s="1"/>
  <c r="X251" i="8" s="1"/>
  <c r="Y251" i="8" s="1"/>
  <c r="AS260" i="8"/>
  <c r="AU260" i="8" s="1"/>
  <c r="AS252" i="8"/>
  <c r="AU252" i="8" s="1"/>
  <c r="Q252" i="8" s="1"/>
  <c r="R252" i="8" s="1"/>
  <c r="S252" i="8" s="1"/>
  <c r="T252" i="8" s="1"/>
  <c r="U252" i="8" s="1"/>
  <c r="V252" i="8" s="1"/>
  <c r="W252" i="8" s="1"/>
  <c r="X252" i="8" s="1"/>
  <c r="Y252" i="8" s="1"/>
  <c r="AS250" i="8"/>
  <c r="AU250" i="8" s="1"/>
  <c r="Q250" i="8" s="1"/>
  <c r="R250" i="8" s="1"/>
  <c r="S250" i="8" s="1"/>
  <c r="T250" i="8" s="1"/>
  <c r="U250" i="8" s="1"/>
  <c r="V250" i="8" s="1"/>
  <c r="W250" i="8" s="1"/>
  <c r="X250" i="8" s="1"/>
  <c r="Y250" i="8" s="1"/>
  <c r="AS256" i="8"/>
  <c r="AU256" i="8" s="1"/>
  <c r="AS258" i="8"/>
  <c r="AU258" i="8" s="1"/>
  <c r="AS259" i="8"/>
  <c r="AU259" i="8" s="1"/>
  <c r="AS257" i="8"/>
  <c r="AU257" i="8" s="1"/>
  <c r="AS249" i="8"/>
  <c r="AU249" i="8" s="1"/>
  <c r="Q249" i="8" s="1"/>
  <c r="R249" i="8" s="1"/>
  <c r="S249" i="8" s="1"/>
  <c r="T249" i="8" s="1"/>
  <c r="U249" i="8" s="1"/>
  <c r="V249" i="8" s="1"/>
  <c r="W249" i="8" s="1"/>
  <c r="X249" i="8" s="1"/>
  <c r="Y249" i="8" s="1"/>
  <c r="AS253" i="8"/>
  <c r="AU253" i="8" s="1"/>
  <c r="Q253" i="8" s="1"/>
  <c r="R253" i="8" s="1"/>
  <c r="S253" i="8" s="1"/>
  <c r="T253" i="8" s="1"/>
  <c r="U253" i="8" s="1"/>
  <c r="V253" i="8" s="1"/>
  <c r="W253" i="8" s="1"/>
  <c r="X253" i="8" s="1"/>
  <c r="Y253" i="8" s="1"/>
  <c r="AS255" i="8"/>
  <c r="AU255" i="8" s="1"/>
  <c r="AR250" i="8"/>
  <c r="AR254" i="8"/>
  <c r="AR259" i="8"/>
  <c r="AR261" i="8"/>
  <c r="AR260" i="8"/>
  <c r="AR249" i="8"/>
  <c r="AR257" i="8"/>
  <c r="AR252" i="8"/>
  <c r="AR256" i="8"/>
  <c r="AR255" i="8"/>
  <c r="AR262" i="8"/>
  <c r="AR263" i="8"/>
  <c r="AR258" i="8"/>
  <c r="AR251" i="8"/>
  <c r="D127" i="9"/>
  <c r="B124" i="9"/>
  <c r="E117" i="9"/>
  <c r="C201" i="9"/>
  <c r="D117" i="9"/>
  <c r="E138" i="9" s="1"/>
  <c r="E145" i="9" s="1"/>
  <c r="D122" i="9"/>
  <c r="B117" i="9"/>
  <c r="B201" i="9"/>
  <c r="B75" i="9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74" i="9"/>
  <c r="A21" i="9"/>
  <c r="D128" i="9" l="1"/>
  <c r="E118" i="9"/>
  <c r="E119" i="9" s="1"/>
  <c r="E120" i="9" s="1"/>
  <c r="E121" i="9" s="1"/>
  <c r="E122" i="9" s="1"/>
  <c r="E123" i="9" s="1"/>
  <c r="E124" i="9" s="1"/>
  <c r="E125" i="9" s="1"/>
  <c r="E126" i="9" s="1"/>
  <c r="E127" i="9" s="1"/>
  <c r="E128" i="9" s="1"/>
  <c r="E129" i="9" s="1"/>
  <c r="E130" i="9" s="1"/>
  <c r="C202" i="9"/>
  <c r="D123" i="9"/>
  <c r="B118" i="9"/>
  <c r="B136" i="9" s="1" a="1"/>
  <c r="B136" i="9" s="1"/>
  <c r="B202" i="9"/>
  <c r="A22" i="9"/>
  <c r="B138" i="9" l="1" a="1"/>
  <c r="B138" i="9" s="1"/>
  <c r="B139" i="9" a="1"/>
  <c r="B139" i="9" s="1"/>
  <c r="B137" i="9" a="1"/>
  <c r="B137" i="9" s="1"/>
  <c r="B135" i="9" a="1"/>
  <c r="B135" i="9" s="1"/>
  <c r="B134" i="9" a="1"/>
  <c r="B134" i="9" s="1"/>
  <c r="D129" i="9"/>
  <c r="C203" i="9"/>
  <c r="B203" i="9"/>
  <c r="A23" i="9"/>
  <c r="C204" i="9" l="1"/>
  <c r="B204" i="9"/>
  <c r="A24" i="9"/>
  <c r="C205" i="9" l="1"/>
  <c r="B205" i="9"/>
  <c r="A25" i="9"/>
  <c r="C206" i="9" l="1"/>
  <c r="B206" i="9"/>
  <c r="A26" i="9"/>
  <c r="C207" i="9" l="1"/>
  <c r="B207" i="9"/>
  <c r="A27" i="9"/>
  <c r="C208" i="9" l="1"/>
  <c r="B208" i="9"/>
  <c r="A28" i="9"/>
  <c r="C209" i="9" l="1"/>
  <c r="B209" i="9"/>
  <c r="A29" i="9"/>
  <c r="A30" i="9" l="1"/>
  <c r="A31" i="9" l="1"/>
  <c r="A32" i="9" l="1"/>
  <c r="C119" i="8" l="1"/>
  <c r="B119" i="8"/>
  <c r="B104" i="8"/>
  <c r="C104" i="8"/>
  <c r="B105" i="8"/>
  <c r="C105" i="8"/>
  <c r="B106" i="8"/>
  <c r="C106" i="8"/>
  <c r="B107" i="8"/>
  <c r="C107" i="8"/>
  <c r="B108" i="8"/>
  <c r="C108" i="8"/>
  <c r="B109" i="8"/>
  <c r="C109" i="8"/>
  <c r="C100" i="8"/>
  <c r="C118" i="8" s="1"/>
  <c r="B100" i="8"/>
  <c r="B118" i="8" s="1"/>
  <c r="C99" i="8"/>
  <c r="C117" i="8" s="1"/>
  <c r="B99" i="8"/>
  <c r="B117" i="8" s="1"/>
  <c r="C98" i="8"/>
  <c r="C116" i="8" s="1"/>
  <c r="B98" i="8"/>
  <c r="B116" i="8" s="1"/>
  <c r="C97" i="8"/>
  <c r="C115" i="8" s="1"/>
  <c r="B97" i="8"/>
  <c r="B115" i="8" s="1"/>
  <c r="C96" i="8"/>
  <c r="C114" i="8" s="1"/>
  <c r="B96" i="8"/>
  <c r="B114" i="8" s="1"/>
  <c r="C95" i="8"/>
  <c r="C113" i="8" s="1"/>
  <c r="B95" i="8"/>
  <c r="B113" i="8" s="1"/>
  <c r="C212" i="8"/>
  <c r="C213" i="8"/>
  <c r="C214" i="8"/>
  <c r="C215" i="8"/>
  <c r="C216" i="8"/>
  <c r="C217" i="8"/>
  <c r="B213" i="8"/>
  <c r="B214" i="8"/>
  <c r="B215" i="8"/>
  <c r="B216" i="8"/>
  <c r="B217" i="8"/>
  <c r="B212" i="8"/>
  <c r="D291" i="8"/>
  <c r="D301" i="8" s="1"/>
  <c r="D290" i="8"/>
  <c r="D300" i="8" s="1"/>
  <c r="D289" i="8"/>
  <c r="D299" i="8" s="1"/>
  <c r="D288" i="8"/>
  <c r="D298" i="8" s="1"/>
  <c r="D285" i="8"/>
  <c r="D295" i="8" s="1"/>
  <c r="D286" i="8"/>
  <c r="D296" i="8" s="1"/>
  <c r="D287" i="8"/>
  <c r="D297" i="8" s="1"/>
  <c r="D284" i="8"/>
  <c r="D294" i="8" s="1"/>
  <c r="AN150" i="8"/>
  <c r="W188" i="8"/>
  <c r="X188" i="8" s="1"/>
  <c r="Y188" i="8" s="1"/>
  <c r="W190" i="8"/>
  <c r="X190" i="8" s="1"/>
  <c r="Y190" i="8" s="1"/>
  <c r="AI150" i="8"/>
  <c r="AJ150" i="8"/>
  <c r="AK150" i="8"/>
  <c r="AL150" i="8"/>
  <c r="AM150" i="8"/>
  <c r="AP152" i="8"/>
  <c r="AQ152" i="8"/>
  <c r="AR152" i="8"/>
  <c r="AS152" i="8"/>
  <c r="A152" i="8" s="1" a="1"/>
  <c r="A152" i="8" s="1"/>
  <c r="AP153" i="8"/>
  <c r="AQ153" i="8"/>
  <c r="AR153" i="8"/>
  <c r="AS153" i="8"/>
  <c r="A153" i="8" s="1" a="1"/>
  <c r="A153" i="8" s="1"/>
  <c r="AP154" i="8"/>
  <c r="AQ154" i="8"/>
  <c r="AR154" i="8"/>
  <c r="AS154" i="8"/>
  <c r="A154" i="8" s="1" a="1"/>
  <c r="A154" i="8" s="1"/>
  <c r="AP155" i="8"/>
  <c r="AQ155" i="8"/>
  <c r="AR155" i="8"/>
  <c r="AS155" i="8"/>
  <c r="A155" i="8" s="1" a="1"/>
  <c r="A155" i="8" s="1"/>
  <c r="AP156" i="8"/>
  <c r="AQ156" i="8"/>
  <c r="AR156" i="8"/>
  <c r="AS156" i="8"/>
  <c r="A156" i="8" s="1" a="1"/>
  <c r="A156" i="8" s="1"/>
  <c r="AP157" i="8"/>
  <c r="AQ157" i="8"/>
  <c r="AR157" i="8"/>
  <c r="AS157" i="8"/>
  <c r="A157" i="8" s="1" a="1"/>
  <c r="A157" i="8" s="1"/>
  <c r="AP158" i="8"/>
  <c r="AQ158" i="8"/>
  <c r="AR158" i="8"/>
  <c r="AS158" i="8"/>
  <c r="A158" i="8" s="1" a="1"/>
  <c r="A158" i="8" s="1"/>
  <c r="AP159" i="8"/>
  <c r="AQ159" i="8"/>
  <c r="AR159" i="8"/>
  <c r="AS159" i="8"/>
  <c r="A159" i="8" s="1" a="1"/>
  <c r="A159" i="8" s="1"/>
  <c r="AP160" i="8"/>
  <c r="AQ160" i="8"/>
  <c r="AR160" i="8"/>
  <c r="AS160" i="8"/>
  <c r="A160" i="8" s="1" a="1"/>
  <c r="A160" i="8" s="1"/>
  <c r="AP161" i="8"/>
  <c r="AQ161" i="8"/>
  <c r="AR161" i="8"/>
  <c r="AS161" i="8"/>
  <c r="A161" i="8" s="1" a="1"/>
  <c r="A161" i="8" s="1"/>
  <c r="AP162" i="8"/>
  <c r="AQ162" i="8"/>
  <c r="AR162" i="8"/>
  <c r="AS162" i="8"/>
  <c r="A162" i="8" s="1" a="1"/>
  <c r="A162" i="8" s="1"/>
  <c r="AP163" i="8"/>
  <c r="AQ163" i="8"/>
  <c r="AR163" i="8"/>
  <c r="AS163" i="8"/>
  <c r="A163" i="8" s="1" a="1"/>
  <c r="A163" i="8" s="1"/>
  <c r="AP164" i="8"/>
  <c r="AQ164" i="8"/>
  <c r="AR164" i="8"/>
  <c r="AS164" i="8"/>
  <c r="A164" i="8" s="1" a="1"/>
  <c r="A164" i="8" s="1"/>
  <c r="AP165" i="8"/>
  <c r="AQ165" i="8"/>
  <c r="AR165" i="8"/>
  <c r="AS165" i="8"/>
  <c r="A165" i="8" s="1" a="1"/>
  <c r="A165" i="8" s="1"/>
  <c r="AS151" i="8"/>
  <c r="A151" i="8" s="1" a="1"/>
  <c r="A151" i="8" s="1"/>
  <c r="AR151" i="8"/>
  <c r="AQ151" i="8"/>
  <c r="AP151" i="8"/>
  <c r="S76" i="8"/>
  <c r="T76" i="8"/>
  <c r="U76" i="8"/>
  <c r="V76" i="8"/>
  <c r="W76" i="8"/>
  <c r="X76" i="8"/>
  <c r="Y76" i="8"/>
  <c r="S77" i="8"/>
  <c r="T77" i="8"/>
  <c r="U77" i="8"/>
  <c r="V77" i="8"/>
  <c r="W77" i="8"/>
  <c r="X77" i="8"/>
  <c r="Y77" i="8"/>
  <c r="S78" i="8"/>
  <c r="T78" i="8"/>
  <c r="U78" i="8"/>
  <c r="V78" i="8"/>
  <c r="W78" i="8"/>
  <c r="X78" i="8"/>
  <c r="Y78" i="8"/>
  <c r="S79" i="8"/>
  <c r="T79" i="8"/>
  <c r="U79" i="8"/>
  <c r="V79" i="8"/>
  <c r="W44" i="8"/>
  <c r="R76" i="8"/>
  <c r="Q76" i="8"/>
  <c r="X44" i="8" l="1"/>
  <c r="X79" i="8" s="1"/>
  <c r="W79" i="8"/>
  <c r="Y44" i="8" l="1"/>
  <c r="Y79" i="8" s="1"/>
  <c r="U248" i="8"/>
  <c r="V248" i="8"/>
  <c r="W248" i="8"/>
  <c r="X248" i="8"/>
  <c r="Y248" i="8"/>
  <c r="U325" i="8"/>
  <c r="V325" i="8"/>
  <c r="W325" i="8"/>
  <c r="X325" i="8"/>
  <c r="Y325" i="8"/>
  <c r="U359" i="8"/>
  <c r="V359" i="8"/>
  <c r="W359" i="8"/>
  <c r="X359" i="8"/>
  <c r="Y359" i="8"/>
  <c r="U390" i="8"/>
  <c r="V390" i="8"/>
  <c r="W390" i="8"/>
  <c r="X390" i="8"/>
  <c r="Y390" i="8"/>
  <c r="U421" i="8"/>
  <c r="V421" i="8"/>
  <c r="W421" i="8"/>
  <c r="X421" i="8"/>
  <c r="Y421" i="8"/>
  <c r="U193" i="8"/>
  <c r="AI193" i="8" s="1"/>
  <c r="V193" i="8"/>
  <c r="AJ193" i="8" s="1"/>
  <c r="W193" i="8"/>
  <c r="AK193" i="8" s="1"/>
  <c r="X193" i="8"/>
  <c r="AL193" i="8" s="1"/>
  <c r="Y193" i="8"/>
  <c r="AM193" i="8" s="1"/>
  <c r="U195" i="8"/>
  <c r="AI195" i="8" s="1"/>
  <c r="V195" i="8"/>
  <c r="AJ195" i="8" s="1"/>
  <c r="W195" i="8"/>
  <c r="AK195" i="8" s="1"/>
  <c r="X195" i="8"/>
  <c r="AL195" i="8" s="1"/>
  <c r="Y195" i="8"/>
  <c r="AM195" i="8" s="1"/>
  <c r="U196" i="8"/>
  <c r="AI196" i="8" s="1"/>
  <c r="V196" i="8"/>
  <c r="AJ196" i="8" s="1"/>
  <c r="W196" i="8"/>
  <c r="AK196" i="8" s="1"/>
  <c r="X196" i="8"/>
  <c r="AL196" i="8" s="1"/>
  <c r="Y196" i="8"/>
  <c r="AM196" i="8" s="1"/>
  <c r="U205" i="8"/>
  <c r="AH205" i="8" s="1"/>
  <c r="V205" i="8"/>
  <c r="AI205" i="8" s="1"/>
  <c r="W205" i="8"/>
  <c r="AJ205" i="8" s="1"/>
  <c r="X205" i="8"/>
  <c r="AK205" i="8" s="1"/>
  <c r="Y205" i="8"/>
  <c r="AL205" i="8" s="1"/>
  <c r="U7" i="8"/>
  <c r="V7" i="8"/>
  <c r="W7" i="8"/>
  <c r="X7" i="8"/>
  <c r="Y7" i="8"/>
  <c r="U88" i="8"/>
  <c r="AH88" i="8" s="1"/>
  <c r="V88" i="8"/>
  <c r="AI88" i="8" s="1"/>
  <c r="N305" i="8" s="1"/>
  <c r="W88" i="8"/>
  <c r="AJ88" i="8" s="1"/>
  <c r="O305" i="8" s="1"/>
  <c r="X88" i="8"/>
  <c r="AK88" i="8" s="1"/>
  <c r="P305" i="8" s="1"/>
  <c r="Y88" i="8"/>
  <c r="AL88" i="8" s="1"/>
  <c r="Q305" i="8" s="1"/>
  <c r="U150" i="8"/>
  <c r="V150" i="8"/>
  <c r="W150" i="8"/>
  <c r="X150" i="8"/>
  <c r="Y150" i="8"/>
  <c r="W206" i="8" l="1"/>
  <c r="AJ206" i="8" s="1"/>
  <c r="O310" i="8" s="1"/>
  <c r="V206" i="8"/>
  <c r="AI206" i="8" s="1"/>
  <c r="N310" i="8" s="1"/>
  <c r="Y206" i="8"/>
  <c r="AL206" i="8" s="1"/>
  <c r="Q310" i="8" s="1"/>
  <c r="W208" i="8"/>
  <c r="AJ208" i="8" s="1"/>
  <c r="O312" i="8" s="1"/>
  <c r="X206" i="8"/>
  <c r="AK206" i="8" s="1"/>
  <c r="P310" i="8" s="1"/>
  <c r="Y208" i="8"/>
  <c r="AL208" i="8" s="1"/>
  <c r="Q312" i="8" s="1"/>
  <c r="V208" i="8"/>
  <c r="AI208" i="8" s="1"/>
  <c r="N312" i="8" s="1"/>
  <c r="Y209" i="8"/>
  <c r="AL209" i="8" s="1"/>
  <c r="Q313" i="8" s="1"/>
  <c r="W209" i="8"/>
  <c r="AJ209" i="8" s="1"/>
  <c r="O313" i="8" s="1"/>
  <c r="V209" i="8"/>
  <c r="AI209" i="8" s="1"/>
  <c r="N313" i="8" s="1"/>
  <c r="X208" i="8"/>
  <c r="AK208" i="8" s="1"/>
  <c r="P312" i="8" s="1"/>
  <c r="X209" i="8"/>
  <c r="AK209" i="8" s="1"/>
  <c r="P313" i="8" s="1"/>
  <c r="A436" i="8" l="1"/>
  <c r="A435" i="8"/>
  <c r="A434" i="8"/>
  <c r="A433" i="8"/>
  <c r="A432" i="8"/>
  <c r="A431" i="8"/>
  <c r="A430" i="8"/>
  <c r="A429" i="8"/>
  <c r="A428" i="8"/>
  <c r="A427" i="8"/>
  <c r="A426" i="8"/>
  <c r="A425" i="8"/>
  <c r="A424" i="8"/>
  <c r="A423" i="8"/>
  <c r="A422" i="8"/>
  <c r="T421" i="8"/>
  <c r="S421" i="8"/>
  <c r="R421" i="8"/>
  <c r="Q421" i="8"/>
  <c r="P421" i="8"/>
  <c r="O421" i="8"/>
  <c r="N421" i="8"/>
  <c r="M421" i="8"/>
  <c r="L421" i="8"/>
  <c r="K421" i="8"/>
  <c r="J421" i="8"/>
  <c r="I421" i="8"/>
  <c r="H421" i="8"/>
  <c r="G421" i="8"/>
  <c r="F421" i="8"/>
  <c r="E421" i="8"/>
  <c r="A405" i="8"/>
  <c r="A404" i="8"/>
  <c r="A403" i="8"/>
  <c r="A402" i="8"/>
  <c r="A401" i="8"/>
  <c r="A400" i="8"/>
  <c r="A399" i="8"/>
  <c r="A398" i="8"/>
  <c r="A397" i="8"/>
  <c r="A396" i="8"/>
  <c r="A395" i="8"/>
  <c r="A394" i="8"/>
  <c r="A393" i="8"/>
  <c r="A392" i="8"/>
  <c r="A391" i="8"/>
  <c r="T390" i="8"/>
  <c r="S390" i="8"/>
  <c r="R390" i="8"/>
  <c r="Q390" i="8"/>
  <c r="P390" i="8"/>
  <c r="O390" i="8"/>
  <c r="N390" i="8"/>
  <c r="M390" i="8"/>
  <c r="L390" i="8"/>
  <c r="K390" i="8"/>
  <c r="J390" i="8"/>
  <c r="I390" i="8"/>
  <c r="H390" i="8"/>
  <c r="G390" i="8"/>
  <c r="F390" i="8"/>
  <c r="E390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T359" i="8"/>
  <c r="S359" i="8"/>
  <c r="R359" i="8"/>
  <c r="Q359" i="8"/>
  <c r="P359" i="8"/>
  <c r="O359" i="8"/>
  <c r="N359" i="8"/>
  <c r="M359" i="8"/>
  <c r="L359" i="8"/>
  <c r="K359" i="8"/>
  <c r="J359" i="8"/>
  <c r="I359" i="8"/>
  <c r="H359" i="8"/>
  <c r="G359" i="8"/>
  <c r="F359" i="8"/>
  <c r="E359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T325" i="8"/>
  <c r="S325" i="8"/>
  <c r="R325" i="8"/>
  <c r="Q325" i="8"/>
  <c r="P325" i="8"/>
  <c r="O325" i="8"/>
  <c r="N325" i="8"/>
  <c r="M325" i="8"/>
  <c r="L325" i="8"/>
  <c r="K325" i="8"/>
  <c r="J325" i="8"/>
  <c r="I325" i="8"/>
  <c r="H325" i="8"/>
  <c r="G325" i="8"/>
  <c r="F325" i="8"/>
  <c r="E325" i="8"/>
  <c r="A267" i="8"/>
  <c r="A266" i="8"/>
  <c r="A265" i="8"/>
  <c r="T248" i="8"/>
  <c r="S248" i="8"/>
  <c r="R248" i="8"/>
  <c r="Q248" i="8"/>
  <c r="P248" i="8"/>
  <c r="O248" i="8"/>
  <c r="N248" i="8"/>
  <c r="M248" i="8"/>
  <c r="L248" i="8"/>
  <c r="K248" i="8"/>
  <c r="J248" i="8"/>
  <c r="I248" i="8"/>
  <c r="H248" i="8"/>
  <c r="G248" i="8"/>
  <c r="F248" i="8"/>
  <c r="E248" i="8"/>
  <c r="E313" i="8"/>
  <c r="E312" i="8"/>
  <c r="E311" i="8"/>
  <c r="E310" i="8"/>
  <c r="E309" i="8"/>
  <c r="E308" i="8"/>
  <c r="E307" i="8"/>
  <c r="E306" i="8"/>
  <c r="G305" i="8"/>
  <c r="F305" i="8"/>
  <c r="E244" i="8" a="1"/>
  <c r="E244" i="8" s="1"/>
  <c r="E243" i="8" a="1"/>
  <c r="E243" i="8" s="1"/>
  <c r="E242" i="8" a="1"/>
  <c r="E242" i="8" s="1"/>
  <c r="E241" i="8" a="1"/>
  <c r="E241" i="8" s="1"/>
  <c r="E240" i="8" a="1"/>
  <c r="E240" i="8" s="1"/>
  <c r="E239" i="8" a="1"/>
  <c r="E239" i="8" s="1"/>
  <c r="E238" i="8" a="1"/>
  <c r="E238" i="8" s="1"/>
  <c r="E237" i="8" a="1"/>
  <c r="E237" i="8" s="1"/>
  <c r="E236" i="8" a="1"/>
  <c r="E236" i="8" s="1"/>
  <c r="E235" i="8" a="1"/>
  <c r="E235" i="8" s="1"/>
  <c r="E234" i="8" a="1"/>
  <c r="E234" i="8" s="1"/>
  <c r="E233" i="8" a="1"/>
  <c r="E233" i="8" s="1"/>
  <c r="E232" i="8" a="1"/>
  <c r="E232" i="8" s="1"/>
  <c r="E231" i="8" a="1"/>
  <c r="E231" i="8" s="1"/>
  <c r="E230" i="8" a="1"/>
  <c r="E230" i="8" s="1"/>
  <c r="E229" i="8" a="1"/>
  <c r="E229" i="8" s="1"/>
  <c r="E228" i="8" a="1"/>
  <c r="E228" i="8" s="1"/>
  <c r="E227" i="8" a="1"/>
  <c r="E227" i="8" s="1"/>
  <c r="E226" i="8" a="1"/>
  <c r="E226" i="8" s="1"/>
  <c r="E225" i="8" a="1"/>
  <c r="E225" i="8" s="1"/>
  <c r="E224" i="8" a="1"/>
  <c r="E224" i="8" s="1"/>
  <c r="E223" i="8" a="1"/>
  <c r="E223" i="8" s="1"/>
  <c r="E222" i="8" a="1"/>
  <c r="E222" i="8" s="1"/>
  <c r="E221" i="8" a="1"/>
  <c r="E221" i="8" s="1"/>
  <c r="T205" i="8"/>
  <c r="AG205" i="8" s="1"/>
  <c r="S205" i="8"/>
  <c r="AF205" i="8" s="1"/>
  <c r="R205" i="8"/>
  <c r="AE205" i="8" s="1"/>
  <c r="Q205" i="8"/>
  <c r="AD205" i="8" s="1"/>
  <c r="P205" i="8"/>
  <c r="O205" i="8"/>
  <c r="N205" i="8"/>
  <c r="M205" i="8"/>
  <c r="L205" i="8"/>
  <c r="K205" i="8"/>
  <c r="J205" i="8"/>
  <c r="I205" i="8"/>
  <c r="H205" i="8"/>
  <c r="G205" i="8"/>
  <c r="F205" i="8"/>
  <c r="E205" i="8"/>
  <c r="T196" i="8"/>
  <c r="S196" i="8"/>
  <c r="R196" i="8"/>
  <c r="Q196" i="8"/>
  <c r="AE196" i="8" s="1"/>
  <c r="T195" i="8"/>
  <c r="U209" i="8" s="1"/>
  <c r="AH209" i="8" s="1"/>
  <c r="M313" i="8" s="1"/>
  <c r="S195" i="8"/>
  <c r="AG195" i="8" s="1"/>
  <c r="R195" i="8"/>
  <c r="Q195" i="8"/>
  <c r="T193" i="8"/>
  <c r="S193" i="8"/>
  <c r="R193" i="8"/>
  <c r="Q193" i="8"/>
  <c r="M180" i="8"/>
  <c r="L180" i="8"/>
  <c r="K180" i="8"/>
  <c r="J180" i="8"/>
  <c r="I180" i="8"/>
  <c r="H180" i="8"/>
  <c r="G180" i="8"/>
  <c r="F180" i="8"/>
  <c r="E180" i="8"/>
  <c r="M179" i="8"/>
  <c r="L179" i="8"/>
  <c r="K179" i="8"/>
  <c r="J179" i="8"/>
  <c r="I179" i="8"/>
  <c r="H179" i="8"/>
  <c r="G179" i="8"/>
  <c r="F179" i="8"/>
  <c r="E179" i="8"/>
  <c r="M178" i="8"/>
  <c r="L178" i="8"/>
  <c r="K178" i="8"/>
  <c r="J178" i="8"/>
  <c r="I178" i="8"/>
  <c r="H178" i="8"/>
  <c r="G178" i="8"/>
  <c r="F178" i="8"/>
  <c r="E178" i="8"/>
  <c r="M175" i="8"/>
  <c r="M216" i="8" s="1" a="1"/>
  <c r="M216" i="8" s="1"/>
  <c r="L175" i="8"/>
  <c r="L216" i="8" s="1" a="1"/>
  <c r="L216" i="8" s="1"/>
  <c r="K175" i="8"/>
  <c r="K216" i="8" s="1" a="1"/>
  <c r="K216" i="8" s="1"/>
  <c r="J175" i="8"/>
  <c r="J216" i="8" s="1" a="1"/>
  <c r="J216" i="8" s="1"/>
  <c r="I175" i="8"/>
  <c r="I216" i="8" s="1" a="1"/>
  <c r="I216" i="8" s="1"/>
  <c r="H175" i="8"/>
  <c r="H216" i="8" s="1" a="1"/>
  <c r="H216" i="8" s="1"/>
  <c r="G175" i="8"/>
  <c r="G216" i="8" s="1" a="1"/>
  <c r="G216" i="8" s="1"/>
  <c r="F175" i="8"/>
  <c r="F216" i="8" s="1" a="1"/>
  <c r="F216" i="8" s="1"/>
  <c r="E175" i="8"/>
  <c r="E216" i="8" s="1" a="1"/>
  <c r="E216" i="8" s="1"/>
  <c r="M174" i="8"/>
  <c r="M215" i="8" s="1" a="1"/>
  <c r="M215" i="8" s="1"/>
  <c r="L174" i="8"/>
  <c r="L215" i="8" s="1" a="1"/>
  <c r="L215" i="8" s="1"/>
  <c r="K174" i="8"/>
  <c r="K215" i="8" s="1" a="1"/>
  <c r="K215" i="8" s="1"/>
  <c r="J174" i="8"/>
  <c r="J215" i="8" s="1" a="1"/>
  <c r="J215" i="8" s="1"/>
  <c r="I174" i="8"/>
  <c r="I215" i="8" s="1" a="1"/>
  <c r="I215" i="8" s="1"/>
  <c r="H174" i="8"/>
  <c r="H215" i="8" s="1" a="1"/>
  <c r="H215" i="8" s="1"/>
  <c r="G174" i="8"/>
  <c r="G215" i="8" s="1" a="1"/>
  <c r="G215" i="8" s="1"/>
  <c r="F174" i="8"/>
  <c r="F215" i="8" s="1" a="1"/>
  <c r="F215" i="8" s="1"/>
  <c r="E174" i="8"/>
  <c r="E215" i="8" s="1" a="1"/>
  <c r="E215" i="8" s="1"/>
  <c r="M173" i="8"/>
  <c r="M214" i="8" s="1" a="1"/>
  <c r="M214" i="8" s="1"/>
  <c r="L173" i="8"/>
  <c r="L214" i="8" s="1" a="1"/>
  <c r="L214" i="8" s="1"/>
  <c r="K173" i="8"/>
  <c r="K214" i="8" s="1" a="1"/>
  <c r="K214" i="8" s="1"/>
  <c r="J173" i="8"/>
  <c r="J214" i="8" s="1" a="1"/>
  <c r="J214" i="8" s="1"/>
  <c r="I173" i="8"/>
  <c r="I214" i="8" s="1" a="1"/>
  <c r="I214" i="8" s="1"/>
  <c r="H173" i="8"/>
  <c r="H214" i="8" s="1" a="1"/>
  <c r="H214" i="8" s="1"/>
  <c r="G173" i="8"/>
  <c r="G214" i="8" s="1" a="1"/>
  <c r="G214" i="8" s="1"/>
  <c r="F173" i="8"/>
  <c r="F214" i="8" s="1" a="1"/>
  <c r="F214" i="8" s="1"/>
  <c r="E173" i="8"/>
  <c r="E214" i="8" s="1" a="1"/>
  <c r="E214" i="8" s="1"/>
  <c r="M172" i="8"/>
  <c r="M213" i="8" s="1" a="1"/>
  <c r="M213" i="8" s="1"/>
  <c r="L172" i="8"/>
  <c r="L213" i="8" s="1" a="1"/>
  <c r="L213" i="8" s="1"/>
  <c r="K172" i="8"/>
  <c r="K213" i="8" s="1" a="1"/>
  <c r="K213" i="8" s="1"/>
  <c r="J172" i="8"/>
  <c r="J213" i="8" s="1" a="1"/>
  <c r="J213" i="8" s="1"/>
  <c r="I172" i="8"/>
  <c r="I213" i="8" s="1" a="1"/>
  <c r="I213" i="8" s="1"/>
  <c r="H172" i="8"/>
  <c r="H213" i="8" s="1" a="1"/>
  <c r="H213" i="8" s="1"/>
  <c r="G172" i="8"/>
  <c r="G213" i="8" s="1" a="1"/>
  <c r="G213" i="8" s="1"/>
  <c r="F172" i="8"/>
  <c r="F213" i="8" s="1" a="1"/>
  <c r="F213" i="8" s="1"/>
  <c r="E172" i="8"/>
  <c r="E213" i="8" s="1" a="1"/>
  <c r="E213" i="8" s="1"/>
  <c r="M171" i="8"/>
  <c r="L171" i="8"/>
  <c r="K171" i="8"/>
  <c r="K212" i="8" s="1" a="1"/>
  <c r="K212" i="8" s="1"/>
  <c r="J171" i="8"/>
  <c r="J212" i="8" s="1" a="1"/>
  <c r="J212" i="8" s="1"/>
  <c r="I171" i="8"/>
  <c r="I212" i="8" s="1" a="1"/>
  <c r="I212" i="8" s="1"/>
  <c r="H171" i="8"/>
  <c r="H212" i="8" s="1" a="1"/>
  <c r="H212" i="8" s="1"/>
  <c r="G171" i="8"/>
  <c r="G212" i="8" s="1" a="1"/>
  <c r="G212" i="8" s="1"/>
  <c r="F171" i="8"/>
  <c r="F212" i="8" s="1" a="1"/>
  <c r="F212" i="8" s="1"/>
  <c r="E171" i="8"/>
  <c r="E212" i="8" s="1" a="1"/>
  <c r="E212" i="8" s="1"/>
  <c r="M169" i="8"/>
  <c r="L169" i="8"/>
  <c r="K169" i="8"/>
  <c r="J169" i="8"/>
  <c r="I169" i="8"/>
  <c r="H169" i="8"/>
  <c r="G169" i="8"/>
  <c r="F169" i="8"/>
  <c r="E169" i="8"/>
  <c r="M168" i="8"/>
  <c r="L168" i="8"/>
  <c r="K168" i="8"/>
  <c r="J168" i="8"/>
  <c r="I168" i="8"/>
  <c r="H168" i="8"/>
  <c r="G168" i="8"/>
  <c r="F168" i="8"/>
  <c r="E168" i="8"/>
  <c r="M167" i="8"/>
  <c r="L167" i="8"/>
  <c r="K167" i="8"/>
  <c r="J167" i="8"/>
  <c r="I167" i="8"/>
  <c r="H167" i="8"/>
  <c r="G167" i="8"/>
  <c r="F167" i="8"/>
  <c r="E167" i="8"/>
  <c r="AA165" i="8"/>
  <c r="AA164" i="8"/>
  <c r="AA163" i="8"/>
  <c r="Q163" i="8"/>
  <c r="AA162" i="8"/>
  <c r="AA161" i="8"/>
  <c r="AA160" i="8"/>
  <c r="AA159" i="8"/>
  <c r="AA158" i="8"/>
  <c r="AA157" i="8"/>
  <c r="AA156" i="8"/>
  <c r="AA155" i="8"/>
  <c r="AA154" i="8"/>
  <c r="AA153" i="8"/>
  <c r="AA152" i="8"/>
  <c r="AA151" i="8"/>
  <c r="AH150" i="8"/>
  <c r="AG150" i="8"/>
  <c r="AF150" i="8"/>
  <c r="AE150" i="8"/>
  <c r="AD150" i="8"/>
  <c r="AC150" i="8"/>
  <c r="AB150" i="8"/>
  <c r="AA150" i="8"/>
  <c r="T150" i="8"/>
  <c r="S150" i="8"/>
  <c r="R150" i="8"/>
  <c r="Q150" i="8"/>
  <c r="P150" i="8"/>
  <c r="O150" i="8"/>
  <c r="N150" i="8"/>
  <c r="M150" i="8"/>
  <c r="L150" i="8"/>
  <c r="K150" i="8"/>
  <c r="J150" i="8"/>
  <c r="I150" i="8"/>
  <c r="H150" i="8"/>
  <c r="G150" i="8"/>
  <c r="F150" i="8"/>
  <c r="E150" i="8"/>
  <c r="E145" i="8" a="1"/>
  <c r="E145" i="8" s="1"/>
  <c r="E144" i="8" a="1"/>
  <c r="E144" i="8" s="1"/>
  <c r="E143" i="8" a="1"/>
  <c r="E143" i="8" s="1"/>
  <c r="E142" i="8" a="1"/>
  <c r="E142" i="8" s="1"/>
  <c r="E141" i="8" a="1"/>
  <c r="E141" i="8" s="1"/>
  <c r="E140" i="8" a="1"/>
  <c r="E140" i="8" s="1"/>
  <c r="E139" i="8" a="1"/>
  <c r="E139" i="8" s="1"/>
  <c r="E138" i="8" a="1"/>
  <c r="E138" i="8" s="1"/>
  <c r="E137" i="8" a="1"/>
  <c r="E137" i="8" s="1"/>
  <c r="E136" i="8" a="1"/>
  <c r="E136" i="8" s="1"/>
  <c r="E135" i="8" a="1"/>
  <c r="E135" i="8" s="1"/>
  <c r="E134" i="8" a="1"/>
  <c r="E134" i="8" s="1"/>
  <c r="E133" i="8" a="1"/>
  <c r="E133" i="8" s="1"/>
  <c r="E132" i="8" a="1"/>
  <c r="E132" i="8" s="1"/>
  <c r="E131" i="8" a="1"/>
  <c r="E131" i="8" s="1"/>
  <c r="E130" i="8" a="1"/>
  <c r="E130" i="8" s="1"/>
  <c r="E129" i="8" a="1"/>
  <c r="E129" i="8" s="1"/>
  <c r="E128" i="8" a="1"/>
  <c r="E128" i="8" s="1"/>
  <c r="E127" i="8" a="1"/>
  <c r="E127" i="8" s="1"/>
  <c r="E126" i="8" a="1"/>
  <c r="E126" i="8" s="1"/>
  <c r="E125" i="8" a="1"/>
  <c r="E125" i="8" s="1"/>
  <c r="E124" i="8" a="1"/>
  <c r="E124" i="8" s="1"/>
  <c r="E123" i="8" a="1"/>
  <c r="E123" i="8" s="1"/>
  <c r="E122" i="8" a="1"/>
  <c r="E122" i="8" s="1"/>
  <c r="T88" i="8"/>
  <c r="AG88" i="8" s="1"/>
  <c r="S88" i="8"/>
  <c r="AF88" i="8" s="1"/>
  <c r="R88" i="8"/>
  <c r="AE88" i="8" s="1"/>
  <c r="Q88" i="8"/>
  <c r="AD88" i="8" s="1"/>
  <c r="P88" i="8"/>
  <c r="O88" i="8"/>
  <c r="N88" i="8"/>
  <c r="M88" i="8"/>
  <c r="L88" i="8"/>
  <c r="K88" i="8"/>
  <c r="J88" i="8"/>
  <c r="I88" i="8"/>
  <c r="H88" i="8"/>
  <c r="G88" i="8"/>
  <c r="F88" i="8"/>
  <c r="E88" i="8"/>
  <c r="R78" i="8"/>
  <c r="Q78" i="8"/>
  <c r="R79" i="8"/>
  <c r="Q79" i="8"/>
  <c r="R77" i="8"/>
  <c r="Q77" i="8"/>
  <c r="M37" i="8"/>
  <c r="L37" i="8"/>
  <c r="K37" i="8"/>
  <c r="J37" i="8"/>
  <c r="I37" i="8"/>
  <c r="H37" i="8"/>
  <c r="G37" i="8"/>
  <c r="F37" i="8"/>
  <c r="E37" i="8"/>
  <c r="M36" i="8"/>
  <c r="L36" i="8"/>
  <c r="K36" i="8"/>
  <c r="J36" i="8"/>
  <c r="I36" i="8"/>
  <c r="H36" i="8"/>
  <c r="G36" i="8"/>
  <c r="F36" i="8"/>
  <c r="E36" i="8"/>
  <c r="M35" i="8"/>
  <c r="L35" i="8"/>
  <c r="K35" i="8"/>
  <c r="J35" i="8"/>
  <c r="I35" i="8"/>
  <c r="H35" i="8"/>
  <c r="G35" i="8"/>
  <c r="F35" i="8"/>
  <c r="E35" i="8"/>
  <c r="M32" i="8"/>
  <c r="L32" i="8"/>
  <c r="K32" i="8"/>
  <c r="J32" i="8"/>
  <c r="I32" i="8"/>
  <c r="H32" i="8"/>
  <c r="G32" i="8"/>
  <c r="F32" i="8"/>
  <c r="E32" i="8"/>
  <c r="M31" i="8"/>
  <c r="L31" i="8"/>
  <c r="K31" i="8"/>
  <c r="J31" i="8"/>
  <c r="I31" i="8"/>
  <c r="H31" i="8"/>
  <c r="G31" i="8"/>
  <c r="F31" i="8"/>
  <c r="E31" i="8"/>
  <c r="M30" i="8"/>
  <c r="L30" i="8"/>
  <c r="K30" i="8"/>
  <c r="J30" i="8"/>
  <c r="I30" i="8"/>
  <c r="H30" i="8"/>
  <c r="G30" i="8"/>
  <c r="F30" i="8"/>
  <c r="E30" i="8"/>
  <c r="M29" i="8"/>
  <c r="L29" i="8"/>
  <c r="K29" i="8"/>
  <c r="J29" i="8"/>
  <c r="I29" i="8"/>
  <c r="H29" i="8"/>
  <c r="G29" i="8"/>
  <c r="F29" i="8"/>
  <c r="E29" i="8"/>
  <c r="M28" i="8"/>
  <c r="L28" i="8"/>
  <c r="K28" i="8"/>
  <c r="J28" i="8"/>
  <c r="I28" i="8"/>
  <c r="H28" i="8"/>
  <c r="G28" i="8"/>
  <c r="F28" i="8"/>
  <c r="E28" i="8"/>
  <c r="M26" i="8"/>
  <c r="L26" i="8"/>
  <c r="K26" i="8"/>
  <c r="J26" i="8"/>
  <c r="I26" i="8"/>
  <c r="H26" i="8"/>
  <c r="G26" i="8"/>
  <c r="F26" i="8"/>
  <c r="E26" i="8"/>
  <c r="M25" i="8"/>
  <c r="L25" i="8"/>
  <c r="K25" i="8"/>
  <c r="J25" i="8"/>
  <c r="I25" i="8"/>
  <c r="H25" i="8"/>
  <c r="G25" i="8"/>
  <c r="F25" i="8"/>
  <c r="E25" i="8"/>
  <c r="M24" i="8"/>
  <c r="L24" i="8"/>
  <c r="K24" i="8"/>
  <c r="J24" i="8"/>
  <c r="I24" i="8"/>
  <c r="H24" i="8"/>
  <c r="G24" i="8"/>
  <c r="F24" i="8"/>
  <c r="E24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A149" i="7" a="1"/>
  <c r="A149" i="7" s="1"/>
  <c r="A148" i="7" a="1"/>
  <c r="A148" i="7" s="1"/>
  <c r="A147" i="7" a="1"/>
  <c r="A147" i="7" s="1"/>
  <c r="A146" i="7" a="1"/>
  <c r="A146" i="7" s="1"/>
  <c r="A145" i="7" a="1"/>
  <c r="A145" i="7" s="1"/>
  <c r="A144" i="7" a="1"/>
  <c r="A144" i="7" s="1"/>
  <c r="A143" i="7" a="1"/>
  <c r="A143" i="7" s="1"/>
  <c r="A142" i="7" a="1"/>
  <c r="A142" i="7" s="1"/>
  <c r="A141" i="7" a="1"/>
  <c r="A141" i="7" s="1"/>
  <c r="A140" i="7" a="1"/>
  <c r="A140" i="7" s="1"/>
  <c r="A139" i="7" a="1"/>
  <c r="A139" i="7" s="1"/>
  <c r="A138" i="7" a="1"/>
  <c r="A138" i="7" s="1"/>
  <c r="A137" i="7" a="1"/>
  <c r="A137" i="7" s="1"/>
  <c r="A136" i="7" a="1"/>
  <c r="A136" i="7" s="1"/>
  <c r="A135" i="7" a="1"/>
  <c r="A135" i="7" s="1"/>
  <c r="A134" i="7" a="1"/>
  <c r="A134" i="7" s="1"/>
  <c r="A133" i="7" a="1"/>
  <c r="A133" i="7" s="1"/>
  <c r="A132" i="7" a="1"/>
  <c r="A132" i="7" s="1"/>
  <c r="A131" i="7" a="1"/>
  <c r="A131" i="7" s="1"/>
  <c r="A130" i="7" a="1"/>
  <c r="A130" i="7" s="1"/>
  <c r="A129" i="7" a="1"/>
  <c r="A129" i="7" s="1"/>
  <c r="A128" i="7" a="1"/>
  <c r="A128" i="7" s="1"/>
  <c r="A127" i="7" a="1"/>
  <c r="A127" i="7" s="1"/>
  <c r="A126" i="7" a="1"/>
  <c r="A126" i="7" s="1"/>
  <c r="A125" i="7" a="1"/>
  <c r="A125" i="7" s="1"/>
  <c r="A90" i="7" a="1"/>
  <c r="A90" i="7" s="1"/>
  <c r="A89" i="7" a="1"/>
  <c r="A89" i="7" s="1"/>
  <c r="A88" i="7" a="1"/>
  <c r="A88" i="7" s="1"/>
  <c r="A87" i="7" a="1"/>
  <c r="A87" i="7" s="1"/>
  <c r="A86" i="7" a="1"/>
  <c r="A86" i="7" s="1"/>
  <c r="A85" i="7" a="1"/>
  <c r="A85" i="7" s="1"/>
  <c r="A84" i="7" a="1"/>
  <c r="A84" i="7" s="1"/>
  <c r="A83" i="7" a="1"/>
  <c r="A83" i="7" s="1"/>
  <c r="A82" i="7" a="1"/>
  <c r="A82" i="7" s="1"/>
  <c r="A81" i="7" a="1"/>
  <c r="A81" i="7" s="1"/>
  <c r="A80" i="7" a="1"/>
  <c r="A80" i="7" s="1"/>
  <c r="A79" i="7" a="1"/>
  <c r="A79" i="7" s="1"/>
  <c r="A78" i="7" a="1"/>
  <c r="A78" i="7" s="1"/>
  <c r="A77" i="7" a="1"/>
  <c r="A77" i="7" s="1"/>
  <c r="A76" i="7" a="1"/>
  <c r="A76" i="7" s="1"/>
  <c r="A75" i="7" a="1"/>
  <c r="A75" i="7" s="1"/>
  <c r="A74" i="7" a="1"/>
  <c r="A74" i="7" s="1"/>
  <c r="A73" i="7" a="1"/>
  <c r="A73" i="7" s="1"/>
  <c r="A72" i="7" a="1"/>
  <c r="A72" i="7" s="1"/>
  <c r="A71" i="7" a="1"/>
  <c r="A71" i="7" s="1"/>
  <c r="A70" i="7" a="1"/>
  <c r="A70" i="7" s="1"/>
  <c r="A69" i="7" a="1"/>
  <c r="A69" i="7" s="1"/>
  <c r="A68" i="7" a="1"/>
  <c r="A68" i="7" s="1"/>
  <c r="A67" i="7" a="1"/>
  <c r="A67" i="7" s="1"/>
  <c r="A66" i="7" a="1"/>
  <c r="A66" i="7" s="1"/>
  <c r="I98" i="8" l="1" a="1"/>
  <c r="I98" i="8" s="1"/>
  <c r="I107" i="8" a="1"/>
  <c r="I107" i="8" s="1"/>
  <c r="H99" i="8" a="1"/>
  <c r="H99" i="8" s="1"/>
  <c r="H108" i="8" a="1"/>
  <c r="H108" i="8" s="1"/>
  <c r="M98" i="8" a="1"/>
  <c r="M98" i="8" s="1"/>
  <c r="M107" i="8" a="1"/>
  <c r="M107" i="8" s="1"/>
  <c r="J95" i="8" a="1"/>
  <c r="J95" i="8" s="1"/>
  <c r="J104" i="8" a="1"/>
  <c r="J104" i="8" s="1"/>
  <c r="F99" i="8" a="1"/>
  <c r="F99" i="8" s="1"/>
  <c r="F108" i="8" a="1"/>
  <c r="F108" i="8" s="1"/>
  <c r="K95" i="8" a="1"/>
  <c r="K95" i="8" s="1"/>
  <c r="K104" i="8" a="1"/>
  <c r="K104" i="8" s="1"/>
  <c r="G99" i="8" a="1"/>
  <c r="G99" i="8" s="1"/>
  <c r="G108" i="8" a="1"/>
  <c r="G108" i="8" s="1"/>
  <c r="L95" i="8" a="1"/>
  <c r="L95" i="8" s="1"/>
  <c r="L104" i="8" a="1"/>
  <c r="L104" i="8" s="1"/>
  <c r="M95" i="8" a="1"/>
  <c r="M95" i="8" s="1"/>
  <c r="M104" i="8" a="1"/>
  <c r="M104" i="8" s="1"/>
  <c r="I99" i="8" a="1"/>
  <c r="I99" i="8" s="1"/>
  <c r="I108" i="8" a="1"/>
  <c r="I108" i="8" s="1"/>
  <c r="E96" i="8" a="1"/>
  <c r="E96" i="8" s="1"/>
  <c r="E105" i="8" a="1"/>
  <c r="E105" i="8" s="1"/>
  <c r="J99" i="8" a="1"/>
  <c r="J99" i="8" s="1"/>
  <c r="J108" i="8" a="1"/>
  <c r="J108" i="8" s="1"/>
  <c r="K99" i="8" a="1"/>
  <c r="K99" i="8" s="1"/>
  <c r="K108" i="8" a="1"/>
  <c r="K108" i="8" s="1"/>
  <c r="I96" i="8" a="1"/>
  <c r="I96" i="8" s="1"/>
  <c r="I105" i="8" a="1"/>
  <c r="I105" i="8" s="1"/>
  <c r="G98" i="8" a="1"/>
  <c r="G98" i="8" s="1"/>
  <c r="G107" i="8" a="1"/>
  <c r="G107" i="8" s="1"/>
  <c r="I95" i="8" a="1"/>
  <c r="I95" i="8" s="1"/>
  <c r="I104" i="8" a="1"/>
  <c r="I104" i="8" s="1"/>
  <c r="F96" i="8" a="1"/>
  <c r="F96" i="8" s="1"/>
  <c r="F105" i="8" a="1"/>
  <c r="F105" i="8" s="1"/>
  <c r="K98" i="8" a="1"/>
  <c r="K98" i="8" s="1"/>
  <c r="K107" i="8" a="1"/>
  <c r="K107" i="8" s="1"/>
  <c r="H97" i="8" a="1"/>
  <c r="H97" i="8" s="1"/>
  <c r="H106" i="8" a="1"/>
  <c r="H106" i="8" s="1"/>
  <c r="I97" i="8" a="1"/>
  <c r="I97" i="8" s="1"/>
  <c r="I106" i="8" a="1"/>
  <c r="I106" i="8" s="1"/>
  <c r="H95" i="8" a="1"/>
  <c r="H95" i="8" s="1"/>
  <c r="H104" i="8" a="1"/>
  <c r="H104" i="8" s="1"/>
  <c r="J96" i="8" a="1"/>
  <c r="J96" i="8" s="1"/>
  <c r="J105" i="8" a="1"/>
  <c r="J105" i="8" s="1"/>
  <c r="J98" i="8" a="1"/>
  <c r="J98" i="8" s="1"/>
  <c r="J107" i="8" a="1"/>
  <c r="J107" i="8" s="1"/>
  <c r="F95" i="8" a="1"/>
  <c r="F95" i="8" s="1"/>
  <c r="F104" i="8" a="1"/>
  <c r="F104" i="8" s="1"/>
  <c r="L98" i="8" a="1"/>
  <c r="L98" i="8" s="1"/>
  <c r="L107" i="8" a="1"/>
  <c r="L107" i="8" s="1"/>
  <c r="L99" i="8" a="1"/>
  <c r="L99" i="8" s="1"/>
  <c r="L108" i="8" a="1"/>
  <c r="L108" i="8" s="1"/>
  <c r="H96" i="8" a="1"/>
  <c r="H96" i="8" s="1"/>
  <c r="H105" i="8" a="1"/>
  <c r="H105" i="8" s="1"/>
  <c r="G97" i="8" a="1"/>
  <c r="G97" i="8" s="1"/>
  <c r="G106" i="8" a="1"/>
  <c r="G106" i="8" s="1"/>
  <c r="K97" i="8" a="1"/>
  <c r="K97" i="8" s="1"/>
  <c r="K106" i="8" a="1"/>
  <c r="K106" i="8" s="1"/>
  <c r="L97" i="8" a="1"/>
  <c r="L97" i="8" s="1"/>
  <c r="L106" i="8" a="1"/>
  <c r="L106" i="8" s="1"/>
  <c r="E95" i="8" a="1"/>
  <c r="E95" i="8" s="1"/>
  <c r="E104" i="8" a="1"/>
  <c r="E104" i="8" s="1"/>
  <c r="G95" i="8" a="1"/>
  <c r="G95" i="8" s="1"/>
  <c r="G104" i="8" a="1"/>
  <c r="G104" i="8" s="1"/>
  <c r="E99" i="8" a="1"/>
  <c r="E99" i="8" s="1"/>
  <c r="E108" i="8" a="1"/>
  <c r="E108" i="8" s="1"/>
  <c r="G96" i="8" a="1"/>
  <c r="G96" i="8" s="1"/>
  <c r="G105" i="8" a="1"/>
  <c r="G105" i="8" s="1"/>
  <c r="M99" i="8" a="1"/>
  <c r="M99" i="8" s="1"/>
  <c r="M108" i="8" a="1"/>
  <c r="M108" i="8" s="1"/>
  <c r="L96" i="8" a="1"/>
  <c r="L96" i="8" s="1"/>
  <c r="L105" i="8" a="1"/>
  <c r="L105" i="8" s="1"/>
  <c r="M96" i="8" a="1"/>
  <c r="M96" i="8" s="1"/>
  <c r="M105" i="8" a="1"/>
  <c r="M105" i="8" s="1"/>
  <c r="E97" i="8" a="1"/>
  <c r="E97" i="8" s="1"/>
  <c r="E106" i="8" a="1"/>
  <c r="E106" i="8" s="1"/>
  <c r="F97" i="8" a="1"/>
  <c r="F97" i="8" s="1"/>
  <c r="F106" i="8" a="1"/>
  <c r="F106" i="8" s="1"/>
  <c r="J97" i="8" a="1"/>
  <c r="J97" i="8" s="1"/>
  <c r="J106" i="8" a="1"/>
  <c r="J106" i="8" s="1"/>
  <c r="M97" i="8" a="1"/>
  <c r="M97" i="8" s="1"/>
  <c r="M106" i="8" a="1"/>
  <c r="M106" i="8" s="1"/>
  <c r="H98" i="8" a="1"/>
  <c r="H98" i="8" s="1"/>
  <c r="H107" i="8" a="1"/>
  <c r="H107" i="8" s="1"/>
  <c r="K96" i="8" a="1"/>
  <c r="K96" i="8" s="1"/>
  <c r="K105" i="8" a="1"/>
  <c r="K105" i="8" s="1"/>
  <c r="E98" i="8" a="1"/>
  <c r="E98" i="8" s="1"/>
  <c r="E107" i="8" a="1"/>
  <c r="E107" i="8" s="1"/>
  <c r="F98" i="8" a="1"/>
  <c r="F98" i="8" s="1"/>
  <c r="F107" i="8" a="1"/>
  <c r="F107" i="8" s="1"/>
  <c r="G79" i="8"/>
  <c r="I79" i="8"/>
  <c r="E77" i="8"/>
  <c r="J76" i="8"/>
  <c r="L79" i="8"/>
  <c r="M79" i="8"/>
  <c r="I76" i="8"/>
  <c r="G77" i="8"/>
  <c r="J77" i="8"/>
  <c r="K77" i="8"/>
  <c r="H79" i="8"/>
  <c r="M193" i="8"/>
  <c r="M199" i="8" s="1" a="1"/>
  <c r="M199" i="8" s="1"/>
  <c r="M212" i="8" a="1"/>
  <c r="M212" i="8" s="1"/>
  <c r="H76" i="8"/>
  <c r="K76" i="8"/>
  <c r="L193" i="8"/>
  <c r="L212" i="8" a="1"/>
  <c r="L212" i="8" s="1"/>
  <c r="F77" i="8"/>
  <c r="F76" i="8"/>
  <c r="H77" i="8"/>
  <c r="K272" i="8"/>
  <c r="L272" i="8"/>
  <c r="F79" i="8"/>
  <c r="K79" i="8"/>
  <c r="I77" i="8"/>
  <c r="K266" i="8"/>
  <c r="L266" i="8"/>
  <c r="H271" i="8"/>
  <c r="I271" i="8"/>
  <c r="M266" i="8"/>
  <c r="M271" i="8"/>
  <c r="G272" i="8"/>
  <c r="I266" i="8"/>
  <c r="H266" i="8"/>
  <c r="J266" i="8"/>
  <c r="K271" i="8"/>
  <c r="L271" i="8"/>
  <c r="O393" i="8"/>
  <c r="P100" i="7" s="1" a="1"/>
  <c r="P100" i="7" s="1"/>
  <c r="M393" i="8"/>
  <c r="N100" i="7" s="1" a="1"/>
  <c r="N100" i="7" s="1"/>
  <c r="N393" i="8"/>
  <c r="O100" i="7" s="1" a="1"/>
  <c r="O100" i="7" s="1"/>
  <c r="L405" i="8"/>
  <c r="M108" i="7" s="1" a="1"/>
  <c r="M108" i="7" s="1"/>
  <c r="O405" i="8"/>
  <c r="P108" i="7" s="1" a="1"/>
  <c r="P108" i="7" s="1"/>
  <c r="M405" i="8"/>
  <c r="N108" i="7" s="1" a="1"/>
  <c r="N108" i="7" s="1"/>
  <c r="N405" i="8"/>
  <c r="O108" i="7" s="1" a="1"/>
  <c r="O108" i="7" s="1"/>
  <c r="O394" i="8"/>
  <c r="P103" i="7" s="1" a="1"/>
  <c r="P103" i="7" s="1"/>
  <c r="M394" i="8"/>
  <c r="N103" i="7" s="1" a="1"/>
  <c r="N103" i="7" s="1"/>
  <c r="N394" i="8"/>
  <c r="O103" i="7" s="1" a="1"/>
  <c r="O103" i="7" s="1"/>
  <c r="M404" i="8"/>
  <c r="N105" i="7" s="1" a="1"/>
  <c r="N105" i="7" s="1"/>
  <c r="N404" i="8"/>
  <c r="O105" i="7" s="1" a="1"/>
  <c r="O105" i="7" s="1"/>
  <c r="O404" i="8"/>
  <c r="P105" i="7" s="1" a="1"/>
  <c r="P105" i="7" s="1"/>
  <c r="M395" i="8"/>
  <c r="N106" i="7" s="1" a="1"/>
  <c r="N106" i="7" s="1"/>
  <c r="N395" i="8"/>
  <c r="O106" i="7" s="1" a="1"/>
  <c r="O106" i="7" s="1"/>
  <c r="O395" i="8"/>
  <c r="P106" i="7" s="1" a="1"/>
  <c r="P106" i="7" s="1"/>
  <c r="M396" i="8"/>
  <c r="N95" i="7" s="1" a="1"/>
  <c r="N95" i="7" s="1"/>
  <c r="N396" i="8"/>
  <c r="O95" i="7" s="1" a="1"/>
  <c r="O95" i="7" s="1"/>
  <c r="O396" i="8"/>
  <c r="P95" i="7" s="1" a="1"/>
  <c r="P95" i="7" s="1"/>
  <c r="O397" i="8"/>
  <c r="P98" i="7" s="1" a="1"/>
  <c r="P98" i="7" s="1"/>
  <c r="M397" i="8"/>
  <c r="N98" i="7" s="1" a="1"/>
  <c r="N98" i="7" s="1"/>
  <c r="N397" i="8"/>
  <c r="O98" i="7" s="1" a="1"/>
  <c r="O98" i="7" s="1"/>
  <c r="O398" i="8"/>
  <c r="P101" i="7" s="1" a="1"/>
  <c r="P101" i="7" s="1"/>
  <c r="M398" i="8"/>
  <c r="N101" i="7" s="1" a="1"/>
  <c r="N101" i="7" s="1"/>
  <c r="N398" i="8"/>
  <c r="O101" i="7" s="1" a="1"/>
  <c r="O101" i="7" s="1"/>
  <c r="L392" i="8"/>
  <c r="M97" i="7" s="1" a="1"/>
  <c r="M97" i="7" s="1"/>
  <c r="M392" i="8"/>
  <c r="N97" i="7" s="1" a="1"/>
  <c r="N97" i="7" s="1"/>
  <c r="N392" i="8"/>
  <c r="O97" i="7" s="1" a="1"/>
  <c r="O97" i="7" s="1"/>
  <c r="O392" i="8"/>
  <c r="P97" i="7" s="1" a="1"/>
  <c r="P97" i="7" s="1"/>
  <c r="K399" i="8"/>
  <c r="L104" i="7" s="1" a="1"/>
  <c r="L104" i="7" s="1"/>
  <c r="M399" i="8"/>
  <c r="N104" i="7" s="1" a="1"/>
  <c r="N104" i="7" s="1"/>
  <c r="O399" i="8"/>
  <c r="P104" i="7" s="1" a="1"/>
  <c r="P104" i="7" s="1"/>
  <c r="N399" i="8"/>
  <c r="O104" i="7" s="1" a="1"/>
  <c r="O104" i="7" s="1"/>
  <c r="M400" i="8"/>
  <c r="N107" i="7" s="1" a="1"/>
  <c r="N107" i="7" s="1"/>
  <c r="N400" i="8"/>
  <c r="O107" i="7" s="1" a="1"/>
  <c r="O107" i="7" s="1"/>
  <c r="O400" i="8"/>
  <c r="P107" i="7" s="1" a="1"/>
  <c r="P107" i="7" s="1"/>
  <c r="O401" i="8"/>
  <c r="P96" i="7" s="1" a="1"/>
  <c r="P96" i="7" s="1"/>
  <c r="M401" i="8"/>
  <c r="N96" i="7" s="1" a="1"/>
  <c r="N96" i="7" s="1"/>
  <c r="N401" i="8"/>
  <c r="O96" i="7" s="1" a="1"/>
  <c r="O96" i="7" s="1"/>
  <c r="O402" i="8"/>
  <c r="P99" i="7" s="1" a="1"/>
  <c r="P99" i="7" s="1"/>
  <c r="M402" i="8"/>
  <c r="N99" i="7" s="1" a="1"/>
  <c r="N99" i="7" s="1"/>
  <c r="N402" i="8"/>
  <c r="O99" i="7" s="1" a="1"/>
  <c r="O99" i="7" s="1"/>
  <c r="M391" i="8"/>
  <c r="N94" i="7" s="1" a="1"/>
  <c r="N94" i="7" s="1"/>
  <c r="O391" i="8"/>
  <c r="P94" i="7" s="1" a="1"/>
  <c r="P94" i="7" s="1"/>
  <c r="N391" i="8"/>
  <c r="O94" i="7" s="1" a="1"/>
  <c r="O94" i="7" s="1"/>
  <c r="M403" i="8"/>
  <c r="N102" i="7" s="1" a="1"/>
  <c r="N102" i="7" s="1"/>
  <c r="N403" i="8"/>
  <c r="O102" i="7" s="1" a="1"/>
  <c r="O102" i="7" s="1"/>
  <c r="O403" i="8"/>
  <c r="P102" i="7" s="1" a="1"/>
  <c r="P102" i="7" s="1"/>
  <c r="E269" i="8"/>
  <c r="E76" i="8"/>
  <c r="E273" i="8"/>
  <c r="E79" i="8"/>
  <c r="L329" i="8"/>
  <c r="M41" i="7" s="1" a="1"/>
  <c r="M41" i="7" s="1"/>
  <c r="M329" i="8"/>
  <c r="N41" i="7" s="1" a="1"/>
  <c r="N41" i="7" s="1"/>
  <c r="N329" i="8"/>
  <c r="O41" i="7" s="1" a="1"/>
  <c r="O41" i="7" s="1"/>
  <c r="O329" i="8"/>
  <c r="P41" i="7" s="1" a="1"/>
  <c r="P41" i="7" s="1"/>
  <c r="J330" i="8"/>
  <c r="K44" i="7" s="1" a="1"/>
  <c r="K44" i="7" s="1"/>
  <c r="M330" i="8"/>
  <c r="N44" i="7" s="1" a="1"/>
  <c r="N44" i="7" s="1"/>
  <c r="O330" i="8"/>
  <c r="P44" i="7" s="1" a="1"/>
  <c r="P44" i="7" s="1"/>
  <c r="N330" i="8"/>
  <c r="O44" i="7" s="1" a="1"/>
  <c r="O44" i="7" s="1"/>
  <c r="G269" i="8"/>
  <c r="G76" i="8"/>
  <c r="H331" i="8"/>
  <c r="I33" i="7" s="1" a="1"/>
  <c r="I33" i="7" s="1"/>
  <c r="O331" i="8"/>
  <c r="P33" i="7" s="1" a="1"/>
  <c r="P33" i="7" s="1"/>
  <c r="M331" i="8"/>
  <c r="N33" i="7" s="1" a="1"/>
  <c r="N33" i="7" s="1"/>
  <c r="N331" i="8"/>
  <c r="O33" i="7" s="1" a="1"/>
  <c r="O33" i="7" s="1"/>
  <c r="I332" i="8"/>
  <c r="J36" i="7" s="1" a="1"/>
  <c r="J36" i="7" s="1"/>
  <c r="N332" i="8"/>
  <c r="O36" i="7" s="1" a="1"/>
  <c r="O36" i="7" s="1"/>
  <c r="O332" i="8"/>
  <c r="P36" i="7" s="1" a="1"/>
  <c r="P36" i="7" s="1"/>
  <c r="M332" i="8"/>
  <c r="N36" i="7" s="1" a="1"/>
  <c r="N36" i="7" s="1"/>
  <c r="G207" i="8"/>
  <c r="K333" i="8"/>
  <c r="L39" i="7" s="1" a="1"/>
  <c r="L39" i="7" s="1"/>
  <c r="M333" i="8"/>
  <c r="N39" i="7" s="1" a="1"/>
  <c r="N39" i="7" s="1"/>
  <c r="N333" i="8"/>
  <c r="O39" i="7" s="1" a="1"/>
  <c r="O39" i="7" s="1"/>
  <c r="O333" i="8"/>
  <c r="P39" i="7" s="1" a="1"/>
  <c r="P39" i="7" s="1"/>
  <c r="J273" i="8"/>
  <c r="J79" i="8"/>
  <c r="E334" i="8"/>
  <c r="F42" i="7" s="1" a="1"/>
  <c r="F42" i="7" s="1"/>
  <c r="O334" i="8"/>
  <c r="P42" i="7" s="1" a="1"/>
  <c r="P42" i="7" s="1"/>
  <c r="M334" i="8"/>
  <c r="N42" i="7" s="1" a="1"/>
  <c r="N42" i="7" s="1"/>
  <c r="N334" i="8"/>
  <c r="O42" i="7" s="1" a="1"/>
  <c r="O42" i="7" s="1"/>
  <c r="L335" i="8"/>
  <c r="M45" i="7" s="1" a="1"/>
  <c r="M45" i="7" s="1"/>
  <c r="M335" i="8"/>
  <c r="N45" i="7" s="1" a="1"/>
  <c r="N45" i="7" s="1"/>
  <c r="O335" i="8"/>
  <c r="P45" i="7" s="1" a="1"/>
  <c r="P45" i="7" s="1"/>
  <c r="N335" i="8"/>
  <c r="O45" i="7" s="1" a="1"/>
  <c r="O45" i="7" s="1"/>
  <c r="H336" i="8"/>
  <c r="I34" i="7" s="1" a="1"/>
  <c r="I34" i="7" s="1"/>
  <c r="N336" i="8"/>
  <c r="O34" i="7" s="1" a="1"/>
  <c r="O34" i="7" s="1"/>
  <c r="O336" i="8"/>
  <c r="P34" i="7" s="1" a="1"/>
  <c r="P34" i="7" s="1"/>
  <c r="M336" i="8"/>
  <c r="N34" i="7" s="1" a="1"/>
  <c r="N34" i="7" s="1"/>
  <c r="M337" i="8"/>
  <c r="N37" i="7" s="1" a="1"/>
  <c r="N37" i="7" s="1"/>
  <c r="N337" i="8"/>
  <c r="O37" i="7" s="1" a="1"/>
  <c r="O37" i="7" s="1"/>
  <c r="O337" i="8"/>
  <c r="P37" i="7" s="1" a="1"/>
  <c r="P37" i="7" s="1"/>
  <c r="F326" i="8"/>
  <c r="G32" i="7" s="1" a="1"/>
  <c r="G32" i="7" s="1"/>
  <c r="O326" i="8"/>
  <c r="P32" i="7" s="1" a="1"/>
  <c r="P32" i="7" s="1"/>
  <c r="M326" i="8"/>
  <c r="N32" i="7" s="1" a="1"/>
  <c r="N32" i="7" s="1"/>
  <c r="N326" i="8"/>
  <c r="O32" i="7" s="1" a="1"/>
  <c r="O32" i="7" s="1"/>
  <c r="M338" i="8"/>
  <c r="N40" i="7" s="1" a="1"/>
  <c r="N40" i="7" s="1"/>
  <c r="O338" i="8"/>
  <c r="P40" i="7" s="1" a="1"/>
  <c r="P40" i="7" s="1"/>
  <c r="N338" i="8"/>
  <c r="O40" i="7" s="1" a="1"/>
  <c r="O40" i="7" s="1"/>
  <c r="I327" i="8"/>
  <c r="J35" i="7" s="1" a="1"/>
  <c r="J35" i="7" s="1"/>
  <c r="O327" i="8"/>
  <c r="P35" i="7" s="1" a="1"/>
  <c r="P35" i="7" s="1"/>
  <c r="M327" i="8"/>
  <c r="N35" i="7" s="1" a="1"/>
  <c r="N35" i="7" s="1"/>
  <c r="N327" i="8"/>
  <c r="O35" i="7" s="1" a="1"/>
  <c r="O35" i="7" s="1"/>
  <c r="F339" i="8"/>
  <c r="G43" i="7" s="1" a="1"/>
  <c r="G43" i="7" s="1"/>
  <c r="N339" i="8"/>
  <c r="O43" i="7" s="1" a="1"/>
  <c r="O43" i="7" s="1"/>
  <c r="M339" i="8"/>
  <c r="N43" i="7" s="1" a="1"/>
  <c r="N43" i="7" s="1"/>
  <c r="O339" i="8"/>
  <c r="P43" i="7" s="1" a="1"/>
  <c r="P43" i="7" s="1"/>
  <c r="F328" i="8"/>
  <c r="G38" i="7" s="1" a="1"/>
  <c r="G38" i="7" s="1"/>
  <c r="N328" i="8"/>
  <c r="O38" i="7" s="1" a="1"/>
  <c r="O38" i="7" s="1"/>
  <c r="O328" i="8"/>
  <c r="P38" i="7" s="1" a="1"/>
  <c r="P38" i="7" s="1"/>
  <c r="M328" i="8"/>
  <c r="N38" i="7" s="1" a="1"/>
  <c r="N38" i="7" s="1"/>
  <c r="N340" i="8"/>
  <c r="O46" i="7" s="1" a="1"/>
  <c r="O46" i="7" s="1"/>
  <c r="O340" i="8"/>
  <c r="P46" i="7" s="1" a="1"/>
  <c r="P46" i="7" s="1"/>
  <c r="M340" i="8"/>
  <c r="N46" i="7" s="1" a="1"/>
  <c r="N46" i="7" s="1"/>
  <c r="G266" i="8"/>
  <c r="M269" i="8"/>
  <c r="N124" i="8" a="1"/>
  <c r="N124" i="8" s="1"/>
  <c r="O124" i="8" a="1"/>
  <c r="O124" i="8" s="1"/>
  <c r="P124" i="8" a="1"/>
  <c r="P124" i="8" s="1"/>
  <c r="G226" i="8" a="1"/>
  <c r="G226" i="8" s="1"/>
  <c r="P226" i="8" a="1"/>
  <c r="P226" i="8" s="1"/>
  <c r="N226" i="8" a="1"/>
  <c r="N226" i="8" s="1"/>
  <c r="O226" i="8" a="1"/>
  <c r="O226" i="8" s="1"/>
  <c r="N238" i="8" a="1"/>
  <c r="N238" i="8" s="1"/>
  <c r="O238" i="8" a="1"/>
  <c r="O238" i="8" s="1"/>
  <c r="P238" i="8" a="1"/>
  <c r="P238" i="8" s="1"/>
  <c r="N136" i="8" a="1"/>
  <c r="N136" i="8" s="1"/>
  <c r="O136" i="8" a="1"/>
  <c r="O136" i="8" s="1"/>
  <c r="P136" i="8" a="1"/>
  <c r="P136" i="8" s="1"/>
  <c r="F126" i="8" a="1"/>
  <c r="F126" i="8" s="1"/>
  <c r="O126" i="8" a="1"/>
  <c r="O126" i="8" s="1"/>
  <c r="N126" i="8" a="1"/>
  <c r="N126" i="8" s="1"/>
  <c r="P126" i="8" a="1"/>
  <c r="P126" i="8" s="1"/>
  <c r="M138" i="8" a="1"/>
  <c r="M138" i="8" s="1"/>
  <c r="N138" i="8" a="1"/>
  <c r="N138" i="8" s="1"/>
  <c r="O138" i="8" a="1"/>
  <c r="O138" i="8" s="1"/>
  <c r="P138" i="8" a="1"/>
  <c r="P138" i="8" s="1"/>
  <c r="N227" i="8" a="1"/>
  <c r="N227" i="8" s="1"/>
  <c r="O227" i="8" a="1"/>
  <c r="O227" i="8" s="1"/>
  <c r="P227" i="8" a="1"/>
  <c r="P227" i="8" s="1"/>
  <c r="F239" i="8" a="1"/>
  <c r="F239" i="8" s="1"/>
  <c r="P239" i="8" a="1"/>
  <c r="P239" i="8" s="1"/>
  <c r="N239" i="8" a="1"/>
  <c r="N239" i="8" s="1"/>
  <c r="O239" i="8" a="1"/>
  <c r="O239" i="8" s="1"/>
  <c r="N127" i="8" a="1"/>
  <c r="N127" i="8" s="1"/>
  <c r="O127" i="8" a="1"/>
  <c r="O127" i="8" s="1"/>
  <c r="P127" i="8" a="1"/>
  <c r="P127" i="8" s="1"/>
  <c r="F139" i="8" a="1"/>
  <c r="F139" i="8" s="1"/>
  <c r="N139" i="8" a="1"/>
  <c r="N139" i="8" s="1"/>
  <c r="O139" i="8" a="1"/>
  <c r="O139" i="8" s="1"/>
  <c r="P139" i="8" a="1"/>
  <c r="P139" i="8" s="1"/>
  <c r="N128" i="8" a="1"/>
  <c r="N128" i="8" s="1"/>
  <c r="O128" i="8" a="1"/>
  <c r="O128" i="8" s="1"/>
  <c r="P128" i="8" a="1"/>
  <c r="P128" i="8" s="1"/>
  <c r="O140" i="8" a="1"/>
  <c r="O140" i="8" s="1"/>
  <c r="P140" i="8" a="1"/>
  <c r="P140" i="8" s="1"/>
  <c r="N140" i="8" a="1"/>
  <c r="N140" i="8" s="1"/>
  <c r="N229" i="8" a="1"/>
  <c r="N229" i="8" s="1"/>
  <c r="O229" i="8" a="1"/>
  <c r="O229" i="8" s="1"/>
  <c r="P229" i="8" a="1"/>
  <c r="P229" i="8" s="1"/>
  <c r="I225" i="8" a="1"/>
  <c r="I225" i="8" s="1"/>
  <c r="P225" i="8" a="1"/>
  <c r="P225" i="8" s="1"/>
  <c r="N225" i="8" a="1"/>
  <c r="N225" i="8" s="1"/>
  <c r="O225" i="8" a="1"/>
  <c r="O225" i="8" s="1"/>
  <c r="N230" i="8" a="1"/>
  <c r="N230" i="8" s="1"/>
  <c r="P230" i="8" a="1"/>
  <c r="P230" i="8" s="1"/>
  <c r="O230" i="8" a="1"/>
  <c r="O230" i="8" s="1"/>
  <c r="P130" i="8" a="1"/>
  <c r="P130" i="8" s="1"/>
  <c r="N130" i="8" a="1"/>
  <c r="N130" i="8" s="1"/>
  <c r="O130" i="8" a="1"/>
  <c r="O130" i="8" s="1"/>
  <c r="P231" i="8" a="1"/>
  <c r="P231" i="8" s="1"/>
  <c r="N231" i="8" a="1"/>
  <c r="N231" i="8" s="1"/>
  <c r="O231" i="8" a="1"/>
  <c r="O231" i="8" s="1"/>
  <c r="N237" i="8" a="1"/>
  <c r="N237" i="8" s="1"/>
  <c r="O237" i="8" a="1"/>
  <c r="O237" i="8" s="1"/>
  <c r="P237" i="8" a="1"/>
  <c r="P237" i="8" s="1"/>
  <c r="I272" i="8"/>
  <c r="F131" i="8" a="1"/>
  <c r="F131" i="8" s="1"/>
  <c r="O131" i="8" a="1"/>
  <c r="O131" i="8" s="1"/>
  <c r="P131" i="8" a="1"/>
  <c r="P131" i="8" s="1"/>
  <c r="N131" i="8" a="1"/>
  <c r="N131" i="8" s="1"/>
  <c r="K132" i="8" a="1"/>
  <c r="K132" i="8" s="1"/>
  <c r="N132" i="8" a="1"/>
  <c r="N132" i="8" s="1"/>
  <c r="O132" i="8" a="1"/>
  <c r="O132" i="8" s="1"/>
  <c r="P132" i="8" a="1"/>
  <c r="P132" i="8" s="1"/>
  <c r="L221" i="8" a="1"/>
  <c r="L221" i="8" s="1"/>
  <c r="P221" i="8" a="1"/>
  <c r="P221" i="8" s="1"/>
  <c r="O221" i="8" a="1"/>
  <c r="O221" i="8" s="1"/>
  <c r="N221" i="8" a="1"/>
  <c r="N221" i="8" s="1"/>
  <c r="G233" i="8" a="1"/>
  <c r="G233" i="8" s="1"/>
  <c r="N233" i="8" a="1"/>
  <c r="N233" i="8" s="1"/>
  <c r="O233" i="8" a="1"/>
  <c r="O233" i="8" s="1"/>
  <c r="P233" i="8" a="1"/>
  <c r="P233" i="8" s="1"/>
  <c r="M222" i="8" a="1"/>
  <c r="M222" i="8" s="1"/>
  <c r="N222" i="8" a="1"/>
  <c r="N222" i="8" s="1"/>
  <c r="O222" i="8" a="1"/>
  <c r="O222" i="8" s="1"/>
  <c r="P222" i="8" a="1"/>
  <c r="P222" i="8" s="1"/>
  <c r="O234" i="8" a="1"/>
  <c r="O234" i="8" s="1"/>
  <c r="P234" i="8" a="1"/>
  <c r="P234" i="8" s="1"/>
  <c r="N234" i="8" a="1"/>
  <c r="N234" i="8" s="1"/>
  <c r="K122" i="8" a="1"/>
  <c r="K122" i="8" s="1"/>
  <c r="P122" i="8" a="1"/>
  <c r="P122" i="8" s="1"/>
  <c r="N122" i="8" a="1"/>
  <c r="N122" i="8" s="1"/>
  <c r="O122" i="8" a="1"/>
  <c r="O122" i="8" s="1"/>
  <c r="L134" i="8" a="1"/>
  <c r="L134" i="8" s="1"/>
  <c r="N134" i="8" a="1"/>
  <c r="N134" i="8" s="1"/>
  <c r="O134" i="8" a="1"/>
  <c r="O134" i="8" s="1"/>
  <c r="P134" i="8" a="1"/>
  <c r="P134" i="8" s="1"/>
  <c r="I223" i="8" a="1"/>
  <c r="I223" i="8" s="1"/>
  <c r="P223" i="8" a="1"/>
  <c r="P223" i="8" s="1"/>
  <c r="O223" i="8" a="1"/>
  <c r="O223" i="8" s="1"/>
  <c r="N223" i="8" a="1"/>
  <c r="N223" i="8" s="1"/>
  <c r="L235" i="8" a="1"/>
  <c r="L235" i="8" s="1"/>
  <c r="N235" i="8" a="1"/>
  <c r="N235" i="8" s="1"/>
  <c r="O235" i="8" a="1"/>
  <c r="O235" i="8" s="1"/>
  <c r="P235" i="8" a="1"/>
  <c r="P235" i="8" s="1"/>
  <c r="J123" i="8" a="1"/>
  <c r="J123" i="8" s="1"/>
  <c r="N123" i="8" a="1"/>
  <c r="N123" i="8" s="1"/>
  <c r="O123" i="8" a="1"/>
  <c r="O123" i="8" s="1"/>
  <c r="P123" i="8" a="1"/>
  <c r="P123" i="8" s="1"/>
  <c r="P135" i="8" a="1"/>
  <c r="P135" i="8" s="1"/>
  <c r="N135" i="8" a="1"/>
  <c r="N135" i="8" s="1"/>
  <c r="O135" i="8" a="1"/>
  <c r="O135" i="8" s="1"/>
  <c r="F206" i="8"/>
  <c r="AA169" i="8"/>
  <c r="AE193" i="8"/>
  <c r="H267" i="8"/>
  <c r="E271" i="8"/>
  <c r="H272" i="8"/>
  <c r="J142" i="8" a="1"/>
  <c r="J142" i="8" s="1"/>
  <c r="AH195" i="8"/>
  <c r="H131" i="8" a="1"/>
  <c r="H131" i="8" s="1"/>
  <c r="H176" i="8"/>
  <c r="H217" i="8" s="1"/>
  <c r="R206" i="8"/>
  <c r="J206" i="8"/>
  <c r="J209" i="8"/>
  <c r="S206" i="8"/>
  <c r="AF206" i="8" s="1"/>
  <c r="K310" i="8" s="1"/>
  <c r="L181" i="8"/>
  <c r="L218" i="8" s="1"/>
  <c r="L142" i="8" a="1"/>
  <c r="L142" i="8" s="1"/>
  <c r="I89" i="8"/>
  <c r="K241" i="8" a="1"/>
  <c r="K241" i="8" s="1"/>
  <c r="H330" i="8"/>
  <c r="I44" i="7" s="1" a="1"/>
  <c r="I44" i="7" s="1"/>
  <c r="K330" i="8"/>
  <c r="L44" i="7" s="1" a="1"/>
  <c r="L44" i="7" s="1"/>
  <c r="L330" i="8"/>
  <c r="M44" i="7" s="1" a="1"/>
  <c r="M44" i="7" s="1"/>
  <c r="J33" i="8"/>
  <c r="J100" i="8" s="1"/>
  <c r="F223" i="8" a="1"/>
  <c r="F223" i="8" s="1"/>
  <c r="G392" i="8"/>
  <c r="H97" i="7" s="1" a="1"/>
  <c r="H97" i="7" s="1"/>
  <c r="G90" i="8"/>
  <c r="I131" i="8" a="1"/>
  <c r="I131" i="8" s="1"/>
  <c r="L223" i="8" a="1"/>
  <c r="L223" i="8" s="1"/>
  <c r="I392" i="8"/>
  <c r="J97" i="7" s="1" a="1"/>
  <c r="J97" i="7" s="1"/>
  <c r="J236" i="8" a="1"/>
  <c r="J236" i="8" s="1"/>
  <c r="J392" i="8"/>
  <c r="K97" i="7" s="1" a="1"/>
  <c r="K97" i="7" s="1"/>
  <c r="AG193" i="8"/>
  <c r="G334" i="8"/>
  <c r="H42" i="7" s="1" a="1"/>
  <c r="H42" i="7" s="1"/>
  <c r="K392" i="8"/>
  <c r="L97" i="7" s="1" a="1"/>
  <c r="L97" i="7" s="1"/>
  <c r="K334" i="8"/>
  <c r="L42" i="7" s="1" a="1"/>
  <c r="L42" i="7" s="1"/>
  <c r="K181" i="8"/>
  <c r="K218" i="8" s="1"/>
  <c r="E328" i="8"/>
  <c r="F38" i="7" s="1" a="1"/>
  <c r="F38" i="7" s="1"/>
  <c r="K230" i="8" a="1"/>
  <c r="K230" i="8" s="1"/>
  <c r="L230" i="8" a="1"/>
  <c r="L230" i="8" s="1"/>
  <c r="L237" i="8" a="1"/>
  <c r="L237" i="8" s="1"/>
  <c r="M237" i="8" a="1"/>
  <c r="M237" i="8" s="1"/>
  <c r="K237" i="8" a="1"/>
  <c r="K237" i="8" s="1"/>
  <c r="F397" i="8"/>
  <c r="G98" i="7" s="1" a="1"/>
  <c r="G98" i="7" s="1"/>
  <c r="AH193" i="8"/>
  <c r="U206" i="8"/>
  <c r="AH206" i="8" s="1"/>
  <c r="M310" i="8" s="1"/>
  <c r="G240" i="8" a="1"/>
  <c r="G240" i="8" s="1"/>
  <c r="J327" i="8"/>
  <c r="K35" i="7" s="1" a="1"/>
  <c r="K35" i="7" s="1"/>
  <c r="G397" i="8"/>
  <c r="H98" i="7" s="1" a="1"/>
  <c r="H98" i="7" s="1"/>
  <c r="L400" i="8"/>
  <c r="M107" i="7" s="1" a="1"/>
  <c r="M107" i="7" s="1"/>
  <c r="M143" i="8" a="1"/>
  <c r="M143" i="8" s="1"/>
  <c r="K243" i="8" a="1"/>
  <c r="K243" i="8" s="1"/>
  <c r="H397" i="8"/>
  <c r="I98" i="7" s="1" a="1"/>
  <c r="I98" i="7" s="1"/>
  <c r="F400" i="8"/>
  <c r="G107" i="7" s="1" a="1"/>
  <c r="G107" i="7" s="1"/>
  <c r="I137" i="8" a="1"/>
  <c r="I137" i="8" s="1"/>
  <c r="L397" i="8"/>
  <c r="M98" i="7" s="1" a="1"/>
  <c r="M98" i="7" s="1"/>
  <c r="J400" i="8"/>
  <c r="K107" i="7" s="1" a="1"/>
  <c r="K107" i="7" s="1"/>
  <c r="G242" i="8" a="1"/>
  <c r="G242" i="8" s="1"/>
  <c r="G328" i="8"/>
  <c r="H38" i="7" s="1" a="1"/>
  <c r="H38" i="7" s="1"/>
  <c r="F331" i="8"/>
  <c r="G33" i="7" s="1" a="1"/>
  <c r="G33" i="7" s="1"/>
  <c r="I336" i="8"/>
  <c r="J34" i="7" s="1" a="1"/>
  <c r="J34" i="7" s="1"/>
  <c r="J398" i="8"/>
  <c r="K101" i="7" s="1" a="1"/>
  <c r="K101" i="7" s="1"/>
  <c r="K400" i="8"/>
  <c r="L107" i="7" s="1" a="1"/>
  <c r="L107" i="7" s="1"/>
  <c r="E38" i="8"/>
  <c r="E110" i="8" s="1"/>
  <c r="J131" i="8" a="1"/>
  <c r="J131" i="8" s="1"/>
  <c r="F221" i="8" a="1"/>
  <c r="F221" i="8" s="1"/>
  <c r="I328" i="8"/>
  <c r="J38" i="7" s="1" a="1"/>
  <c r="J38" i="7" s="1"/>
  <c r="G331" i="8"/>
  <c r="H33" i="7" s="1" a="1"/>
  <c r="H33" i="7" s="1"/>
  <c r="E398" i="8"/>
  <c r="F101" i="7" s="1" a="1"/>
  <c r="F101" i="7" s="1"/>
  <c r="J401" i="8"/>
  <c r="K96" i="7" s="1" a="1"/>
  <c r="K96" i="7" s="1"/>
  <c r="K131" i="8" a="1"/>
  <c r="K131" i="8" s="1"/>
  <c r="I207" i="8"/>
  <c r="F209" i="8"/>
  <c r="I221" i="8" a="1"/>
  <c r="I221" i="8" s="1"/>
  <c r="L328" i="8"/>
  <c r="M38" i="7" s="1" a="1"/>
  <c r="M38" i="7" s="1"/>
  <c r="E394" i="8"/>
  <c r="F103" i="7" s="1" a="1"/>
  <c r="F103" i="7" s="1"/>
  <c r="G398" i="8"/>
  <c r="H101" i="7" s="1" a="1"/>
  <c r="H101" i="7" s="1"/>
  <c r="J402" i="8"/>
  <c r="K99" i="7" s="1" a="1"/>
  <c r="K99" i="7" s="1"/>
  <c r="R91" i="8"/>
  <c r="L131" i="8" a="1"/>
  <c r="L131" i="8" s="1"/>
  <c r="G206" i="8"/>
  <c r="G209" i="8"/>
  <c r="K221" i="8" a="1"/>
  <c r="K221" i="8" s="1"/>
  <c r="F394" i="8"/>
  <c r="G103" i="7" s="1" a="1"/>
  <c r="G103" i="7" s="1"/>
  <c r="K398" i="8"/>
  <c r="L101" i="7" s="1" a="1"/>
  <c r="L101" i="7" s="1"/>
  <c r="H206" i="8"/>
  <c r="H209" i="8"/>
  <c r="K329" i="8"/>
  <c r="L41" i="7" s="1" a="1"/>
  <c r="L41" i="7" s="1"/>
  <c r="H332" i="8"/>
  <c r="I36" i="7" s="1" a="1"/>
  <c r="I36" i="7" s="1"/>
  <c r="K391" i="8"/>
  <c r="L94" i="7" s="1" a="1"/>
  <c r="L94" i="7" s="1"/>
  <c r="J394" i="8"/>
  <c r="K103" i="7" s="1" a="1"/>
  <c r="K103" i="7" s="1"/>
  <c r="L398" i="8"/>
  <c r="M101" i="7" s="1" a="1"/>
  <c r="M101" i="7" s="1"/>
  <c r="L404" i="8"/>
  <c r="M105" i="7" s="1" a="1"/>
  <c r="M105" i="7" s="1"/>
  <c r="R90" i="8"/>
  <c r="I209" i="8"/>
  <c r="L222" i="8" a="1"/>
  <c r="L222" i="8" s="1"/>
  <c r="J332" i="8"/>
  <c r="K36" i="7" s="1" a="1"/>
  <c r="K36" i="7" s="1"/>
  <c r="L391" i="8"/>
  <c r="M94" i="7" s="1" a="1"/>
  <c r="M94" i="7" s="1"/>
  <c r="L394" i="8"/>
  <c r="M103" i="7" s="1" a="1"/>
  <c r="M103" i="7" s="1"/>
  <c r="J399" i="8"/>
  <c r="K104" i="7" s="1" a="1"/>
  <c r="K104" i="7" s="1"/>
  <c r="E404" i="8"/>
  <c r="F105" i="7" s="1" a="1"/>
  <c r="F105" i="7" s="1"/>
  <c r="M176" i="8"/>
  <c r="M196" i="8" s="1"/>
  <c r="M202" i="8" s="1" a="1"/>
  <c r="M202" i="8" s="1"/>
  <c r="H392" i="8"/>
  <c r="I97" i="7" s="1" a="1"/>
  <c r="I97" i="7" s="1"/>
  <c r="H395" i="8"/>
  <c r="I106" i="7" s="1" a="1"/>
  <c r="I106" i="7" s="1"/>
  <c r="E399" i="8"/>
  <c r="F104" i="7" s="1" a="1"/>
  <c r="F104" i="7" s="1"/>
  <c r="F404" i="8"/>
  <c r="G105" i="7" s="1" a="1"/>
  <c r="G105" i="7" s="1"/>
  <c r="H134" i="8" a="1"/>
  <c r="H134" i="8" s="1"/>
  <c r="AA168" i="8"/>
  <c r="K209" i="8"/>
  <c r="E330" i="8"/>
  <c r="F44" i="7" s="1" a="1"/>
  <c r="F44" i="7" s="1"/>
  <c r="E392" i="8"/>
  <c r="F97" i="7" s="1" a="1"/>
  <c r="F97" i="7" s="1"/>
  <c r="I399" i="8"/>
  <c r="J104" i="7" s="1" a="1"/>
  <c r="J104" i="7" s="1"/>
  <c r="F405" i="8"/>
  <c r="G108" i="7" s="1" a="1"/>
  <c r="G108" i="7" s="1"/>
  <c r="M141" i="8" a="1"/>
  <c r="M141" i="8" s="1"/>
  <c r="J133" i="8" a="1"/>
  <c r="J133" i="8" s="1"/>
  <c r="I90" i="8"/>
  <c r="M125" i="8" a="1"/>
  <c r="M125" i="8" s="1"/>
  <c r="M76" i="8"/>
  <c r="J271" i="8"/>
  <c r="H89" i="8"/>
  <c r="N26" i="8"/>
  <c r="N144" i="8" s="1" a="1"/>
  <c r="N144" i="8" s="1"/>
  <c r="H142" i="8" a="1"/>
  <c r="H142" i="8" s="1"/>
  <c r="H90" i="8"/>
  <c r="G129" i="8" a="1"/>
  <c r="G129" i="8" s="1"/>
  <c r="L141" i="8" a="1"/>
  <c r="L141" i="8" s="1"/>
  <c r="T208" i="8"/>
  <c r="AG208" i="8" s="1"/>
  <c r="L312" i="8" s="1"/>
  <c r="U208" i="8"/>
  <c r="AH208" i="8" s="1"/>
  <c r="M312" i="8" s="1"/>
  <c r="H127" i="8" a="1"/>
  <c r="H127" i="8" s="1"/>
  <c r="J127" i="8" a="1"/>
  <c r="J127" i="8" s="1"/>
  <c r="K229" i="8" a="1"/>
  <c r="K229" i="8" s="1"/>
  <c r="F229" i="8" a="1"/>
  <c r="F229" i="8" s="1"/>
  <c r="J231" i="8" a="1"/>
  <c r="J231" i="8" s="1"/>
  <c r="G231" i="8" a="1"/>
  <c r="G231" i="8" s="1"/>
  <c r="J135" i="8" a="1"/>
  <c r="J135" i="8" s="1"/>
  <c r="L135" i="8" a="1"/>
  <c r="L135" i="8" s="1"/>
  <c r="K135" i="8" a="1"/>
  <c r="K135" i="8" s="1"/>
  <c r="I135" i="8" a="1"/>
  <c r="I135" i="8" s="1"/>
  <c r="H135" i="8" a="1"/>
  <c r="H135" i="8" s="1"/>
  <c r="G135" i="8" a="1"/>
  <c r="G135" i="8" s="1"/>
  <c r="M135" i="8" a="1"/>
  <c r="M135" i="8" s="1"/>
  <c r="F135" i="8" a="1"/>
  <c r="F135" i="8" s="1"/>
  <c r="L232" i="8" a="1"/>
  <c r="L232" i="8" s="1"/>
  <c r="K232" i="8" a="1"/>
  <c r="K232" i="8" s="1"/>
  <c r="J232" i="8" a="1"/>
  <c r="J232" i="8" s="1"/>
  <c r="J238" i="8" a="1"/>
  <c r="J238" i="8" s="1"/>
  <c r="I238" i="8" a="1"/>
  <c r="I238" i="8" s="1"/>
  <c r="H238" i="8" a="1"/>
  <c r="H238" i="8" s="1"/>
  <c r="F238" i="8" a="1"/>
  <c r="F238" i="8" s="1"/>
  <c r="J234" i="8" a="1"/>
  <c r="J234" i="8" s="1"/>
  <c r="K234" i="8" a="1"/>
  <c r="K234" i="8" s="1"/>
  <c r="I234" i="8" a="1"/>
  <c r="I234" i="8" s="1"/>
  <c r="G234" i="8" a="1"/>
  <c r="G234" i="8" s="1"/>
  <c r="F234" i="8" a="1"/>
  <c r="F234" i="8" s="1"/>
  <c r="L234" i="8" a="1"/>
  <c r="L234" i="8" s="1"/>
  <c r="M234" i="8" a="1"/>
  <c r="M234" i="8" s="1"/>
  <c r="G227" i="8" a="1"/>
  <c r="G227" i="8" s="1"/>
  <c r="F227" i="8" a="1"/>
  <c r="F227" i="8" s="1"/>
  <c r="M227" i="8" a="1"/>
  <c r="M227" i="8" s="1"/>
  <c r="K144" i="8" a="1"/>
  <c r="K144" i="8" s="1"/>
  <c r="J144" i="8" a="1"/>
  <c r="J144" i="8" s="1"/>
  <c r="J240" i="8" a="1"/>
  <c r="J240" i="8" s="1"/>
  <c r="I326" i="8"/>
  <c r="J32" i="7" s="1" a="1"/>
  <c r="J32" i="7" s="1"/>
  <c r="I402" i="8"/>
  <c r="J99" i="7" s="1" a="1"/>
  <c r="J99" i="7" s="1"/>
  <c r="F398" i="8"/>
  <c r="G101" i="7" s="1" a="1"/>
  <c r="G101" i="7" s="1"/>
  <c r="L399" i="8"/>
  <c r="M104" i="7" s="1" a="1"/>
  <c r="M104" i="7" s="1"/>
  <c r="K402" i="8"/>
  <c r="L99" i="7" s="1" a="1"/>
  <c r="L99" i="7" s="1"/>
  <c r="L123" i="8" a="1"/>
  <c r="L123" i="8" s="1"/>
  <c r="G126" i="8" a="1"/>
  <c r="G126" i="8" s="1"/>
  <c r="J129" i="8" a="1"/>
  <c r="J129" i="8" s="1"/>
  <c r="I141" i="8" a="1"/>
  <c r="I141" i="8" s="1"/>
  <c r="L305" i="8"/>
  <c r="K332" i="8"/>
  <c r="L36" i="7" s="1" a="1"/>
  <c r="L36" i="7" s="1"/>
  <c r="H126" i="8" a="1"/>
  <c r="H126" i="8" s="1"/>
  <c r="M131" i="8" a="1"/>
  <c r="M131" i="8" s="1"/>
  <c r="G137" i="8" a="1"/>
  <c r="G137" i="8" s="1"/>
  <c r="AF193" i="8"/>
  <c r="H222" i="8" a="1"/>
  <c r="H222" i="8" s="1"/>
  <c r="M305" i="8"/>
  <c r="E327" i="8"/>
  <c r="F35" i="7" s="1" a="1"/>
  <c r="F35" i="7" s="1"/>
  <c r="J328" i="8"/>
  <c r="K38" i="7" s="1" a="1"/>
  <c r="K38" i="7" s="1"/>
  <c r="L332" i="8"/>
  <c r="M36" i="7" s="1" a="1"/>
  <c r="M36" i="7" s="1"/>
  <c r="J335" i="8"/>
  <c r="K45" i="7" s="1" a="1"/>
  <c r="K45" i="7" s="1"/>
  <c r="F391" i="8"/>
  <c r="G94" i="7" s="1" a="1"/>
  <c r="G94" i="7" s="1"/>
  <c r="L402" i="8"/>
  <c r="M99" i="7" s="1" a="1"/>
  <c r="M99" i="7" s="1"/>
  <c r="J90" i="8"/>
  <c r="I206" i="8"/>
  <c r="K240" i="8" a="1"/>
  <c r="K240" i="8" s="1"/>
  <c r="F335" i="8"/>
  <c r="G45" i="7" s="1" a="1"/>
  <c r="G45" i="7" s="1"/>
  <c r="M123" i="8" a="1"/>
  <c r="M123" i="8" s="1"/>
  <c r="I126" i="8" a="1"/>
  <c r="I126" i="8" s="1"/>
  <c r="J141" i="8" a="1"/>
  <c r="J141" i="8" s="1"/>
  <c r="E176" i="8"/>
  <c r="E217" i="8" s="1"/>
  <c r="H270" i="8"/>
  <c r="A276" i="8"/>
  <c r="E276" i="8" s="1"/>
  <c r="F327" i="8"/>
  <c r="G35" i="7" s="1" a="1"/>
  <c r="G35" i="7" s="1"/>
  <c r="K335" i="8"/>
  <c r="L45" i="7" s="1" a="1"/>
  <c r="L45" i="7" s="1"/>
  <c r="G391" i="8"/>
  <c r="H94" i="7" s="1" a="1"/>
  <c r="H94" i="7" s="1"/>
  <c r="J38" i="8"/>
  <c r="K123" i="8" a="1"/>
  <c r="K123" i="8" s="1"/>
  <c r="H129" i="8" a="1"/>
  <c r="H129" i="8" s="1"/>
  <c r="I222" i="8" a="1"/>
  <c r="I222" i="8" s="1"/>
  <c r="G327" i="8"/>
  <c r="H35" i="7" s="1" a="1"/>
  <c r="H35" i="7" s="1"/>
  <c r="H391" i="8"/>
  <c r="I94" i="7" s="1" a="1"/>
  <c r="I94" i="7" s="1"/>
  <c r="E266" i="8"/>
  <c r="L267" i="8"/>
  <c r="F176" i="8"/>
  <c r="F217" i="8" s="1"/>
  <c r="F90" i="8"/>
  <c r="AA180" i="8"/>
  <c r="G176" i="8"/>
  <c r="G217" i="8" s="1"/>
  <c r="M206" i="8"/>
  <c r="G232" i="8" a="1"/>
  <c r="G232" i="8" s="1"/>
  <c r="K222" i="8" a="1"/>
  <c r="K222" i="8" s="1"/>
  <c r="H327" i="8"/>
  <c r="I35" i="7" s="1" a="1"/>
  <c r="I35" i="7" s="1"/>
  <c r="I265" i="8"/>
  <c r="K125" i="8" a="1"/>
  <c r="K125" i="8" s="1"/>
  <c r="N169" i="8"/>
  <c r="G181" i="8"/>
  <c r="G218" i="8" s="1"/>
  <c r="T209" i="8"/>
  <c r="AG209" i="8" s="1"/>
  <c r="L313" i="8" s="1"/>
  <c r="G221" i="8" a="1"/>
  <c r="G221" i="8" s="1"/>
  <c r="K327" i="8"/>
  <c r="L35" i="7" s="1" a="1"/>
  <c r="L35" i="7" s="1"/>
  <c r="E332" i="8"/>
  <c r="F36" i="7" s="1" a="1"/>
  <c r="F36" i="7" s="1"/>
  <c r="H334" i="8"/>
  <c r="I42" i="7" s="1" a="1"/>
  <c r="I42" i="7" s="1"/>
  <c r="J336" i="8"/>
  <c r="K34" i="7" s="1" a="1"/>
  <c r="K34" i="7" s="1"/>
  <c r="G394" i="8"/>
  <c r="H103" i="7" s="1" a="1"/>
  <c r="H103" i="7" s="1"/>
  <c r="I397" i="8"/>
  <c r="J98" i="7" s="1" a="1"/>
  <c r="J98" i="7" s="1"/>
  <c r="F399" i="8"/>
  <c r="G104" i="7" s="1" a="1"/>
  <c r="G104" i="7" s="1"/>
  <c r="H401" i="8"/>
  <c r="I96" i="7" s="1" a="1"/>
  <c r="I96" i="7" s="1"/>
  <c r="L327" i="8"/>
  <c r="M35" i="7" s="1" a="1"/>
  <c r="M35" i="7" s="1"/>
  <c r="F332" i="8"/>
  <c r="G36" i="7" s="1" a="1"/>
  <c r="G36" i="7" s="1"/>
  <c r="I334" i="8"/>
  <c r="J42" i="7" s="1" a="1"/>
  <c r="J42" i="7" s="1"/>
  <c r="K336" i="8"/>
  <c r="L34" i="7" s="1" a="1"/>
  <c r="L34" i="7" s="1"/>
  <c r="H394" i="8"/>
  <c r="I103" i="7" s="1" a="1"/>
  <c r="I103" i="7" s="1"/>
  <c r="J397" i="8"/>
  <c r="K98" i="7" s="1" a="1"/>
  <c r="K98" i="7" s="1"/>
  <c r="G399" i="8"/>
  <c r="H104" i="7" s="1" a="1"/>
  <c r="H104" i="7" s="1"/>
  <c r="I401" i="8"/>
  <c r="J96" i="7" s="1" a="1"/>
  <c r="J96" i="7" s="1"/>
  <c r="J221" i="8" a="1"/>
  <c r="J221" i="8" s="1"/>
  <c r="F230" i="8" a="1"/>
  <c r="F230" i="8" s="1"/>
  <c r="F237" i="8" a="1"/>
  <c r="F237" i="8" s="1"/>
  <c r="G330" i="8"/>
  <c r="H44" i="7" s="1" a="1"/>
  <c r="H44" i="7" s="1"/>
  <c r="G332" i="8"/>
  <c r="H36" i="7" s="1" a="1"/>
  <c r="H36" i="7" s="1"/>
  <c r="J334" i="8"/>
  <c r="K42" i="7" s="1" a="1"/>
  <c r="K42" i="7" s="1"/>
  <c r="L336" i="8"/>
  <c r="M34" i="7" s="1" a="1"/>
  <c r="M34" i="7" s="1"/>
  <c r="F392" i="8"/>
  <c r="G97" i="7" s="1" a="1"/>
  <c r="G97" i="7" s="1"/>
  <c r="I394" i="8"/>
  <c r="J103" i="7" s="1" a="1"/>
  <c r="J103" i="7" s="1"/>
  <c r="K397" i="8"/>
  <c r="L98" i="7" s="1" a="1"/>
  <c r="L98" i="7" s="1"/>
  <c r="H399" i="8"/>
  <c r="I104" i="7" s="1" a="1"/>
  <c r="I104" i="7" s="1"/>
  <c r="I123" i="8" a="1"/>
  <c r="I123" i="8" s="1"/>
  <c r="M265" i="8"/>
  <c r="H269" i="8"/>
  <c r="I38" i="8"/>
  <c r="I110" i="8" s="1"/>
  <c r="AA175" i="8"/>
  <c r="AA216" i="8" s="1" a="1"/>
  <c r="AA216" i="8" s="1"/>
  <c r="M232" i="8" a="1"/>
  <c r="M232" i="8" s="1"/>
  <c r="F181" i="8"/>
  <c r="F218" i="8" s="1"/>
  <c r="AE195" i="8"/>
  <c r="L334" i="8"/>
  <c r="M42" i="7" s="1" a="1"/>
  <c r="M42" i="7" s="1"/>
  <c r="K394" i="8"/>
  <c r="L103" i="7" s="1" a="1"/>
  <c r="L103" i="7" s="1"/>
  <c r="H402" i="8"/>
  <c r="I99" i="7" s="1" a="1"/>
  <c r="I99" i="7" s="1"/>
  <c r="J224" i="8" a="1"/>
  <c r="J224" i="8" s="1"/>
  <c r="I224" i="8" a="1"/>
  <c r="I224" i="8" s="1"/>
  <c r="M224" i="8" a="1"/>
  <c r="M224" i="8" s="1"/>
  <c r="F224" i="8" a="1"/>
  <c r="F224" i="8" s="1"/>
  <c r="H224" i="8" a="1"/>
  <c r="H224" i="8" s="1"/>
  <c r="K224" i="8" a="1"/>
  <c r="K224" i="8" s="1"/>
  <c r="G224" i="8" a="1"/>
  <c r="G224" i="8" s="1"/>
  <c r="L224" i="8" a="1"/>
  <c r="L224" i="8" s="1"/>
  <c r="AA173" i="8"/>
  <c r="AA214" i="8" s="1" a="1"/>
  <c r="AA214" i="8" s="1"/>
  <c r="AA167" i="8"/>
  <c r="N29" i="8"/>
  <c r="I33" i="8"/>
  <c r="I109" i="8" s="1"/>
  <c r="N25" i="8"/>
  <c r="R89" i="8"/>
  <c r="N172" i="8"/>
  <c r="N213" i="8" s="1" a="1"/>
  <c r="N213" i="8" s="1"/>
  <c r="G136" i="8" a="1"/>
  <c r="G136" i="8" s="1"/>
  <c r="L136" i="8" a="1"/>
  <c r="L136" i="8" s="1"/>
  <c r="J136" i="8" a="1"/>
  <c r="J136" i="8" s="1"/>
  <c r="M136" i="8" a="1"/>
  <c r="M136" i="8" s="1"/>
  <c r="K136" i="8" a="1"/>
  <c r="K136" i="8" s="1"/>
  <c r="I136" i="8" a="1"/>
  <c r="I136" i="8" s="1"/>
  <c r="H136" i="8" a="1"/>
  <c r="H136" i="8" s="1"/>
  <c r="F136" i="8" a="1"/>
  <c r="F136" i="8" s="1"/>
  <c r="N180" i="8"/>
  <c r="L133" i="8" a="1"/>
  <c r="L133" i="8" s="1"/>
  <c r="K133" i="8" a="1"/>
  <c r="K133" i="8" s="1"/>
  <c r="I133" i="8" a="1"/>
  <c r="I133" i="8" s="1"/>
  <c r="M133" i="8" a="1"/>
  <c r="M133" i="8" s="1"/>
  <c r="G133" i="8" a="1"/>
  <c r="G133" i="8" s="1"/>
  <c r="F133" i="8" a="1"/>
  <c r="F133" i="8" s="1"/>
  <c r="H133" i="8" a="1"/>
  <c r="H133" i="8" s="1"/>
  <c r="M272" i="8"/>
  <c r="M236" i="8" a="1"/>
  <c r="M236" i="8" s="1"/>
  <c r="R209" i="8"/>
  <c r="AF195" i="8"/>
  <c r="N175" i="8"/>
  <c r="M38" i="8"/>
  <c r="M110" i="8" s="1"/>
  <c r="K38" i="8"/>
  <c r="N32" i="8"/>
  <c r="M267" i="8"/>
  <c r="M33" i="8"/>
  <c r="M109" i="8" s="1"/>
  <c r="I305" i="8"/>
  <c r="S91" i="8"/>
  <c r="AF91" i="8" s="1"/>
  <c r="L130" i="8" a="1"/>
  <c r="L130" i="8" s="1"/>
  <c r="I130" i="8" a="1"/>
  <c r="I130" i="8" s="1"/>
  <c r="G130" i="8" a="1"/>
  <c r="G130" i="8" s="1"/>
  <c r="J130" i="8" a="1"/>
  <c r="J130" i="8" s="1"/>
  <c r="H130" i="8" a="1"/>
  <c r="H130" i="8" s="1"/>
  <c r="F130" i="8" a="1"/>
  <c r="F130" i="8" s="1"/>
  <c r="K130" i="8" a="1"/>
  <c r="K130" i="8" s="1"/>
  <c r="N35" i="8"/>
  <c r="N28" i="8"/>
  <c r="N37" i="8"/>
  <c r="M130" i="8" a="1"/>
  <c r="M130" i="8" s="1"/>
  <c r="N167" i="8"/>
  <c r="N173" i="8"/>
  <c r="K235" i="8" a="1"/>
  <c r="K235" i="8" s="1"/>
  <c r="H235" i="8" a="1"/>
  <c r="H235" i="8" s="1"/>
  <c r="G235" i="8" a="1"/>
  <c r="G235" i="8" s="1"/>
  <c r="J235" i="8" a="1"/>
  <c r="J235" i="8" s="1"/>
  <c r="I235" i="8" a="1"/>
  <c r="I235" i="8" s="1"/>
  <c r="M235" i="8" a="1"/>
  <c r="M235" i="8" s="1"/>
  <c r="F235" i="8" a="1"/>
  <c r="F235" i="8" s="1"/>
  <c r="H140" i="8" a="1"/>
  <c r="H140" i="8" s="1"/>
  <c r="M140" i="8" a="1"/>
  <c r="M140" i="8" s="1"/>
  <c r="J140" i="8" a="1"/>
  <c r="J140" i="8" s="1"/>
  <c r="K140" i="8" a="1"/>
  <c r="K140" i="8" s="1"/>
  <c r="G140" i="8" a="1"/>
  <c r="G140" i="8" s="1"/>
  <c r="L140" i="8" a="1"/>
  <c r="L140" i="8" s="1"/>
  <c r="I140" i="8" a="1"/>
  <c r="I140" i="8" s="1"/>
  <c r="F140" i="8" a="1"/>
  <c r="F140" i="8" s="1"/>
  <c r="N31" i="8"/>
  <c r="F269" i="8"/>
  <c r="F89" i="8"/>
  <c r="G89" i="8"/>
  <c r="H132" i="8" a="1"/>
  <c r="H132" i="8" s="1"/>
  <c r="G132" i="8" a="1"/>
  <c r="G132" i="8" s="1"/>
  <c r="M132" i="8" a="1"/>
  <c r="M132" i="8" s="1"/>
  <c r="L132" i="8" a="1"/>
  <c r="L132" i="8" s="1"/>
  <c r="F132" i="8" a="1"/>
  <c r="F132" i="8" s="1"/>
  <c r="I132" i="8" a="1"/>
  <c r="I132" i="8" s="1"/>
  <c r="K305" i="8"/>
  <c r="J132" i="8" a="1"/>
  <c r="J132" i="8" s="1"/>
  <c r="L76" i="8"/>
  <c r="M89" i="8"/>
  <c r="L89" i="8"/>
  <c r="L269" i="8"/>
  <c r="J272" i="8"/>
  <c r="K137" i="8" a="1"/>
  <c r="K137" i="8" s="1"/>
  <c r="J137" i="8" a="1"/>
  <c r="J137" i="8" s="1"/>
  <c r="J143" i="8" a="1"/>
  <c r="J143" i="8" s="1"/>
  <c r="G143" i="8" a="1"/>
  <c r="G143" i="8" s="1"/>
  <c r="F143" i="8" a="1"/>
  <c r="F143" i="8" s="1"/>
  <c r="I143" i="8" a="1"/>
  <c r="I143" i="8" s="1"/>
  <c r="H143" i="8" a="1"/>
  <c r="H143" i="8" s="1"/>
  <c r="L143" i="8" a="1"/>
  <c r="L143" i="8" s="1"/>
  <c r="K143" i="8" a="1"/>
  <c r="K143" i="8" s="1"/>
  <c r="AA174" i="8"/>
  <c r="AA215" i="8" s="1" a="1"/>
  <c r="AA215" i="8" s="1"/>
  <c r="K126" i="8" a="1"/>
  <c r="K126" i="8" s="1"/>
  <c r="M126" i="8" a="1"/>
  <c r="M126" i="8" s="1"/>
  <c r="L126" i="8" a="1"/>
  <c r="L126" i="8" s="1"/>
  <c r="J126" i="8" a="1"/>
  <c r="J126" i="8" s="1"/>
  <c r="J223" i="8" a="1"/>
  <c r="J223" i="8" s="1"/>
  <c r="M223" i="8" a="1"/>
  <c r="M223" i="8" s="1"/>
  <c r="G223" i="8" a="1"/>
  <c r="G223" i="8" s="1"/>
  <c r="K223" i="8" a="1"/>
  <c r="K223" i="8" s="1"/>
  <c r="H223" i="8" a="1"/>
  <c r="H223" i="8" s="1"/>
  <c r="H230" i="8" a="1"/>
  <c r="H230" i="8" s="1"/>
  <c r="G230" i="8" a="1"/>
  <c r="G230" i="8" s="1"/>
  <c r="I230" i="8" a="1"/>
  <c r="I230" i="8" s="1"/>
  <c r="M230" i="8" a="1"/>
  <c r="M230" i="8" s="1"/>
  <c r="J230" i="8" a="1"/>
  <c r="J230" i="8" s="1"/>
  <c r="J122" i="8" a="1"/>
  <c r="J122" i="8" s="1"/>
  <c r="L122" i="8" a="1"/>
  <c r="L122" i="8" s="1"/>
  <c r="I122" i="8" a="1"/>
  <c r="I122" i="8" s="1"/>
  <c r="G122" i="8" a="1"/>
  <c r="G122" i="8" s="1"/>
  <c r="H122" i="8" a="1"/>
  <c r="H122" i="8" s="1"/>
  <c r="F122" i="8" a="1"/>
  <c r="F122" i="8" s="1"/>
  <c r="M122" i="8" a="1"/>
  <c r="M122" i="8" s="1"/>
  <c r="L138" i="8" a="1"/>
  <c r="L138" i="8" s="1"/>
  <c r="G138" i="8" a="1"/>
  <c r="G138" i="8" s="1"/>
  <c r="H138" i="8" a="1"/>
  <c r="H138" i="8" s="1"/>
  <c r="K138" i="8" a="1"/>
  <c r="K138" i="8" s="1"/>
  <c r="J138" i="8" a="1"/>
  <c r="J138" i="8" s="1"/>
  <c r="I138" i="8" a="1"/>
  <c r="I138" i="8" s="1"/>
  <c r="F138" i="8" a="1"/>
  <c r="F138" i="8" s="1"/>
  <c r="I144" i="8" a="1"/>
  <c r="I144" i="8" s="1"/>
  <c r="G144" i="8" a="1"/>
  <c r="G144" i="8" s="1"/>
  <c r="H144" i="8" a="1"/>
  <c r="H144" i="8" s="1"/>
  <c r="F144" i="8" a="1"/>
  <c r="F144" i="8" s="1"/>
  <c r="M144" i="8" a="1"/>
  <c r="M144" i="8" s="1"/>
  <c r="L144" i="8" a="1"/>
  <c r="L144" i="8" s="1"/>
  <c r="N179" i="8"/>
  <c r="G270" i="8"/>
  <c r="H207" i="8"/>
  <c r="F226" i="8" a="1"/>
  <c r="F226" i="8" s="1"/>
  <c r="M226" i="8" a="1"/>
  <c r="M226" i="8" s="1"/>
  <c r="L226" i="8" a="1"/>
  <c r="L226" i="8" s="1"/>
  <c r="H226" i="8" a="1"/>
  <c r="H226" i="8" s="1"/>
  <c r="J226" i="8" a="1"/>
  <c r="J226" i="8" s="1"/>
  <c r="N30" i="8"/>
  <c r="N24" i="8"/>
  <c r="R163" i="8"/>
  <c r="F273" i="8"/>
  <c r="F92" i="8"/>
  <c r="G128" i="8" a="1"/>
  <c r="G128" i="8" s="1"/>
  <c r="L128" i="8" a="1"/>
  <c r="L128" i="8" s="1"/>
  <c r="M128" i="8" a="1"/>
  <c r="M128" i="8" s="1"/>
  <c r="J128" i="8" a="1"/>
  <c r="J128" i="8" s="1"/>
  <c r="H128" i="8" a="1"/>
  <c r="H128" i="8" s="1"/>
  <c r="K128" i="8" a="1"/>
  <c r="K128" i="8" s="1"/>
  <c r="I128" i="8" a="1"/>
  <c r="I128" i="8" s="1"/>
  <c r="L209" i="8"/>
  <c r="L195" i="8"/>
  <c r="L240" i="8" a="1"/>
  <c r="L240" i="8" s="1"/>
  <c r="I226" i="8" a="1"/>
  <c r="I226" i="8" s="1"/>
  <c r="F128" i="8" a="1"/>
  <c r="F128" i="8" s="1"/>
  <c r="M195" i="8"/>
  <c r="M209" i="8"/>
  <c r="AA171" i="8"/>
  <c r="AA212" i="8" s="1" a="1"/>
  <c r="AA212" i="8" s="1"/>
  <c r="AA178" i="8"/>
  <c r="AA179" i="8"/>
  <c r="AA172" i="8"/>
  <c r="AA213" i="8" s="1" a="1"/>
  <c r="AA213" i="8" s="1"/>
  <c r="K226" i="8" a="1"/>
  <c r="K226" i="8" s="1"/>
  <c r="F141" i="8" a="1"/>
  <c r="F141" i="8" s="1"/>
  <c r="I176" i="8"/>
  <c r="I217" i="8" s="1"/>
  <c r="I243" i="8" a="1"/>
  <c r="I243" i="8" s="1"/>
  <c r="G141" i="8" a="1"/>
  <c r="G141" i="8" s="1"/>
  <c r="J243" i="8" a="1"/>
  <c r="J243" i="8" s="1"/>
  <c r="M181" i="8"/>
  <c r="M218" i="8" s="1"/>
  <c r="J242" i="8" a="1"/>
  <c r="J242" i="8" s="1"/>
  <c r="I242" i="8" a="1"/>
  <c r="I242" i="8" s="1"/>
  <c r="F242" i="8" a="1"/>
  <c r="F242" i="8" s="1"/>
  <c r="L242" i="8" a="1"/>
  <c r="L242" i="8" s="1"/>
  <c r="M242" i="8" a="1"/>
  <c r="M242" i="8" s="1"/>
  <c r="H242" i="8" a="1"/>
  <c r="H242" i="8" s="1"/>
  <c r="J326" i="8"/>
  <c r="K32" i="7" s="1" a="1"/>
  <c r="K32" i="7" s="1"/>
  <c r="L326" i="8"/>
  <c r="M32" i="7" s="1" a="1"/>
  <c r="M32" i="7" s="1"/>
  <c r="K326" i="8"/>
  <c r="L32" i="7" s="1" a="1"/>
  <c r="L32" i="7" s="1"/>
  <c r="H326" i="8"/>
  <c r="I32" i="7" s="1" a="1"/>
  <c r="I32" i="7" s="1"/>
  <c r="G326" i="8"/>
  <c r="H32" i="7" s="1" a="1"/>
  <c r="H32" i="7" s="1"/>
  <c r="E326" i="8"/>
  <c r="F32" i="7" s="1" a="1"/>
  <c r="F32" i="7" s="1"/>
  <c r="I139" i="8" a="1"/>
  <c r="I139" i="8" s="1"/>
  <c r="J139" i="8" a="1"/>
  <c r="J139" i="8" s="1"/>
  <c r="K139" i="8" a="1"/>
  <c r="K139" i="8" s="1"/>
  <c r="M139" i="8" a="1"/>
  <c r="M139" i="8" s="1"/>
  <c r="O168" i="8"/>
  <c r="F207" i="8"/>
  <c r="H181" i="8"/>
  <c r="H218" i="8" s="1"/>
  <c r="K242" i="8" a="1"/>
  <c r="K242" i="8" s="1"/>
  <c r="F124" i="8" a="1"/>
  <c r="F124" i="8" s="1"/>
  <c r="M124" i="8" a="1"/>
  <c r="M124" i="8" s="1"/>
  <c r="K124" i="8" a="1"/>
  <c r="K124" i="8" s="1"/>
  <c r="L124" i="8" a="1"/>
  <c r="L124" i="8" s="1"/>
  <c r="J124" i="8" a="1"/>
  <c r="J124" i="8" s="1"/>
  <c r="I124" i="8" a="1"/>
  <c r="I124" i="8" s="1"/>
  <c r="G124" i="8" a="1"/>
  <c r="G124" i="8" s="1"/>
  <c r="N168" i="8"/>
  <c r="N242" i="8" s="1" a="1"/>
  <c r="N242" i="8" s="1"/>
  <c r="K270" i="8"/>
  <c r="K90" i="8"/>
  <c r="H124" i="8" a="1"/>
  <c r="H124" i="8" s="1"/>
  <c r="G139" i="8" a="1"/>
  <c r="G139" i="8" s="1"/>
  <c r="E265" i="8"/>
  <c r="E33" i="8"/>
  <c r="E109" i="8" s="1"/>
  <c r="L270" i="8"/>
  <c r="L90" i="8"/>
  <c r="L77" i="8"/>
  <c r="H139" i="8" a="1"/>
  <c r="H139" i="8" s="1"/>
  <c r="J207" i="8"/>
  <c r="J228" i="8" a="1"/>
  <c r="J228" i="8" s="1"/>
  <c r="F228" i="8" a="1"/>
  <c r="F228" i="8" s="1"/>
  <c r="G337" i="8"/>
  <c r="H37" i="7" s="1" a="1"/>
  <c r="H37" i="7" s="1"/>
  <c r="F337" i="8"/>
  <c r="G37" i="7" s="1" a="1"/>
  <c r="G37" i="7" s="1"/>
  <c r="L337" i="8"/>
  <c r="M37" i="7" s="1" a="1"/>
  <c r="M37" i="7" s="1"/>
  <c r="H337" i="8"/>
  <c r="I37" i="7" s="1" a="1"/>
  <c r="I37" i="7" s="1"/>
  <c r="E337" i="8"/>
  <c r="F37" i="7" s="1" a="1"/>
  <c r="F37" i="7" s="1"/>
  <c r="K337" i="8"/>
  <c r="L37" i="7" s="1" a="1"/>
  <c r="L37" i="7" s="1"/>
  <c r="M270" i="8"/>
  <c r="M90" i="8"/>
  <c r="M77" i="8"/>
  <c r="L139" i="8" a="1"/>
  <c r="L139" i="8" s="1"/>
  <c r="K207" i="8"/>
  <c r="I337" i="8"/>
  <c r="J37" i="7" s="1" a="1"/>
  <c r="J37" i="7" s="1"/>
  <c r="N174" i="8"/>
  <c r="L207" i="8"/>
  <c r="L194" i="8"/>
  <c r="AH196" i="8"/>
  <c r="I228" i="8" a="1"/>
  <c r="I228" i="8" s="1"/>
  <c r="J337" i="8"/>
  <c r="K37" i="7" s="1" a="1"/>
  <c r="K37" i="7" s="1"/>
  <c r="K267" i="8"/>
  <c r="H305" i="8"/>
  <c r="L125" i="8" a="1"/>
  <c r="L125" i="8" s="1"/>
  <c r="I125" i="8" a="1"/>
  <c r="I125" i="8" s="1"/>
  <c r="H125" i="8" a="1"/>
  <c r="H125" i="8" s="1"/>
  <c r="G125" i="8" a="1"/>
  <c r="G125" i="8" s="1"/>
  <c r="F125" i="8" a="1"/>
  <c r="F125" i="8" s="1"/>
  <c r="J125" i="8" a="1"/>
  <c r="J125" i="8" s="1"/>
  <c r="M207" i="8"/>
  <c r="M194" i="8"/>
  <c r="M228" i="8" a="1"/>
  <c r="M228" i="8" s="1"/>
  <c r="H243" i="8" a="1"/>
  <c r="H243" i="8" s="1"/>
  <c r="K236" i="8" a="1"/>
  <c r="K236" i="8" s="1"/>
  <c r="L236" i="8" a="1"/>
  <c r="L236" i="8" s="1"/>
  <c r="I236" i="8" a="1"/>
  <c r="I236" i="8" s="1"/>
  <c r="H236" i="8" a="1"/>
  <c r="H236" i="8" s="1"/>
  <c r="G236" i="8" a="1"/>
  <c r="G236" i="8" s="1"/>
  <c r="O169" i="8"/>
  <c r="F236" i="8" a="1"/>
  <c r="F236" i="8" s="1"/>
  <c r="R208" i="8"/>
  <c r="AF196" i="8"/>
  <c r="Q159" i="8"/>
  <c r="H241" i="8" a="1"/>
  <c r="H241" i="8" s="1"/>
  <c r="J241" i="8" a="1"/>
  <c r="J241" i="8" s="1"/>
  <c r="I241" i="8" a="1"/>
  <c r="I241" i="8" s="1"/>
  <c r="M241" i="8" a="1"/>
  <c r="M241" i="8" s="1"/>
  <c r="L241" i="8" a="1"/>
  <c r="L241" i="8" s="1"/>
  <c r="I269" i="8"/>
  <c r="K273" i="8"/>
  <c r="K141" i="8" a="1"/>
  <c r="K141" i="8" s="1"/>
  <c r="K92" i="8"/>
  <c r="N171" i="8"/>
  <c r="N212" i="8" s="1" a="1"/>
  <c r="N212" i="8" s="1"/>
  <c r="N178" i="8"/>
  <c r="L225" i="8" a="1"/>
  <c r="L225" i="8" s="1"/>
  <c r="H225" i="8" a="1"/>
  <c r="H225" i="8" s="1"/>
  <c r="G225" i="8" a="1"/>
  <c r="G225" i="8" s="1"/>
  <c r="M225" i="8" a="1"/>
  <c r="M225" i="8" s="1"/>
  <c r="K225" i="8" a="1"/>
  <c r="K225" i="8" s="1"/>
  <c r="J225" i="8" a="1"/>
  <c r="J225" i="8" s="1"/>
  <c r="F241" i="8" a="1"/>
  <c r="F241" i="8" s="1"/>
  <c r="L395" i="8"/>
  <c r="M106" i="7" s="1" a="1"/>
  <c r="M106" i="7" s="1"/>
  <c r="K395" i="8"/>
  <c r="L106" i="7" s="1" a="1"/>
  <c r="L106" i="7" s="1"/>
  <c r="J395" i="8"/>
  <c r="K106" i="7" s="1" a="1"/>
  <c r="K106" i="7" s="1"/>
  <c r="I395" i="8"/>
  <c r="J106" i="7" s="1" a="1"/>
  <c r="J106" i="7" s="1"/>
  <c r="G395" i="8"/>
  <c r="H106" i="7" s="1" a="1"/>
  <c r="H106" i="7" s="1"/>
  <c r="N36" i="8"/>
  <c r="K89" i="8"/>
  <c r="J89" i="8"/>
  <c r="J269" i="8"/>
  <c r="L273" i="8"/>
  <c r="L92" i="8"/>
  <c r="F225" i="8" a="1"/>
  <c r="F225" i="8" s="1"/>
  <c r="K233" i="8" a="1"/>
  <c r="K233" i="8" s="1"/>
  <c r="J233" i="8" a="1"/>
  <c r="J233" i="8" s="1"/>
  <c r="L233" i="8" a="1"/>
  <c r="L233" i="8" s="1"/>
  <c r="I233" i="8" a="1"/>
  <c r="I233" i="8" s="1"/>
  <c r="M233" i="8" a="1"/>
  <c r="M233" i="8" s="1"/>
  <c r="H233" i="8" a="1"/>
  <c r="H233" i="8" s="1"/>
  <c r="F233" i="8" a="1"/>
  <c r="F233" i="8" s="1"/>
  <c r="E395" i="8"/>
  <c r="F106" i="7" s="1" a="1"/>
  <c r="F106" i="7" s="1"/>
  <c r="M92" i="8"/>
  <c r="M273" i="8"/>
  <c r="G241" i="8" a="1"/>
  <c r="G241" i="8" s="1"/>
  <c r="F395" i="8"/>
  <c r="G106" i="7" s="1" a="1"/>
  <c r="G106" i="7" s="1"/>
  <c r="K127" i="8" a="1"/>
  <c r="K127" i="8" s="1"/>
  <c r="I127" i="8" a="1"/>
  <c r="I127" i="8" s="1"/>
  <c r="M127" i="8" a="1"/>
  <c r="M127" i="8" s="1"/>
  <c r="L127" i="8" a="1"/>
  <c r="L127" i="8" s="1"/>
  <c r="G127" i="8" a="1"/>
  <c r="G127" i="8" s="1"/>
  <c r="F127" i="8" a="1"/>
  <c r="F127" i="8" s="1"/>
  <c r="H335" i="8"/>
  <c r="I45" i="7" s="1" a="1"/>
  <c r="I45" i="7" s="1"/>
  <c r="I335" i="8"/>
  <c r="J45" i="7" s="1" a="1"/>
  <c r="J45" i="7" s="1"/>
  <c r="G335" i="8"/>
  <c r="H45" i="7" s="1" a="1"/>
  <c r="H45" i="7" s="1"/>
  <c r="E335" i="8"/>
  <c r="F45" i="7" s="1" a="1"/>
  <c r="F45" i="7" s="1"/>
  <c r="J396" i="8"/>
  <c r="K95" i="7" s="1" a="1"/>
  <c r="K95" i="7" s="1"/>
  <c r="I396" i="8"/>
  <c r="J95" i="7" s="1" a="1"/>
  <c r="J95" i="7" s="1"/>
  <c r="E396" i="8"/>
  <c r="F95" i="7" s="1" a="1"/>
  <c r="F95" i="7" s="1"/>
  <c r="L396" i="8"/>
  <c r="M95" i="7" s="1" a="1"/>
  <c r="M95" i="7" s="1"/>
  <c r="K396" i="8"/>
  <c r="L95" i="7" s="1" a="1"/>
  <c r="L95" i="7" s="1"/>
  <c r="H396" i="8"/>
  <c r="I95" i="7" s="1" a="1"/>
  <c r="I95" i="7" s="1"/>
  <c r="F396" i="8"/>
  <c r="G95" i="7" s="1" a="1"/>
  <c r="G95" i="7" s="1"/>
  <c r="G396" i="8"/>
  <c r="H95" i="7" s="1" a="1"/>
  <c r="H95" i="7" s="1"/>
  <c r="K176" i="8"/>
  <c r="K217" i="8" s="1"/>
  <c r="L243" i="8" a="1"/>
  <c r="L243" i="8" s="1"/>
  <c r="L393" i="8"/>
  <c r="M100" i="7" s="1" a="1"/>
  <c r="M100" i="7" s="1"/>
  <c r="H393" i="8"/>
  <c r="I100" i="7" s="1" a="1"/>
  <c r="I100" i="7" s="1"/>
  <c r="J393" i="8"/>
  <c r="K100" i="7" s="1" a="1"/>
  <c r="K100" i="7" s="1"/>
  <c r="I393" i="8"/>
  <c r="J100" i="7" s="1" a="1"/>
  <c r="J100" i="7" s="1"/>
  <c r="G393" i="8"/>
  <c r="H100" i="7" s="1" a="1"/>
  <c r="H100" i="7" s="1"/>
  <c r="E393" i="8"/>
  <c r="F100" i="7" s="1" a="1"/>
  <c r="F100" i="7" s="1"/>
  <c r="K393" i="8"/>
  <c r="L100" i="7" s="1" a="1"/>
  <c r="L100" i="7" s="1"/>
  <c r="F393" i="8"/>
  <c r="G100" i="7" s="1" a="1"/>
  <c r="G100" i="7" s="1"/>
  <c r="L403" i="8"/>
  <c r="M102" i="7" s="1" a="1"/>
  <c r="M102" i="7" s="1"/>
  <c r="K403" i="8"/>
  <c r="L102" i="7" s="1" a="1"/>
  <c r="L102" i="7" s="1"/>
  <c r="J403" i="8"/>
  <c r="K102" i="7" s="1" a="1"/>
  <c r="K102" i="7" s="1"/>
  <c r="I403" i="8"/>
  <c r="J102" i="7" s="1" a="1"/>
  <c r="J102" i="7" s="1"/>
  <c r="H403" i="8"/>
  <c r="I102" i="7" s="1" a="1"/>
  <c r="I102" i="7" s="1"/>
  <c r="G403" i="8"/>
  <c r="H102" i="7" s="1" a="1"/>
  <c r="H102" i="7" s="1"/>
  <c r="F403" i="8"/>
  <c r="G102" i="7" s="1" a="1"/>
  <c r="G102" i="7" s="1"/>
  <c r="E403" i="8"/>
  <c r="F102" i="7" s="1" a="1"/>
  <c r="F102" i="7" s="1"/>
  <c r="K134" i="8" a="1"/>
  <c r="K134" i="8" s="1"/>
  <c r="F134" i="8" a="1"/>
  <c r="F134" i="8" s="1"/>
  <c r="M134" i="8" a="1"/>
  <c r="M134" i="8" s="1"/>
  <c r="J134" i="8" a="1"/>
  <c r="J134" i="8" s="1"/>
  <c r="I134" i="8" a="1"/>
  <c r="I134" i="8" s="1"/>
  <c r="L176" i="8"/>
  <c r="L217" i="8" s="1"/>
  <c r="M243" i="8" a="1"/>
  <c r="M243" i="8" s="1"/>
  <c r="L228" i="8" a="1"/>
  <c r="L228" i="8" s="1"/>
  <c r="K228" i="8" a="1"/>
  <c r="K228" i="8" s="1"/>
  <c r="H228" i="8" a="1"/>
  <c r="H228" i="8" s="1"/>
  <c r="G271" i="8"/>
  <c r="F123" i="8" a="1"/>
  <c r="F123" i="8" s="1"/>
  <c r="H123" i="8" a="1"/>
  <c r="H123" i="8" s="1"/>
  <c r="G123" i="8" a="1"/>
  <c r="G123" i="8" s="1"/>
  <c r="G134" i="8" a="1"/>
  <c r="G134" i="8" s="1"/>
  <c r="L231" i="8" a="1"/>
  <c r="L231" i="8" s="1"/>
  <c r="K231" i="8" a="1"/>
  <c r="K231" i="8" s="1"/>
  <c r="I231" i="8" a="1"/>
  <c r="I231" i="8" s="1"/>
  <c r="H231" i="8" a="1"/>
  <c r="H231" i="8" s="1"/>
  <c r="M231" i="8" a="1"/>
  <c r="M231" i="8" s="1"/>
  <c r="I338" i="8"/>
  <c r="J40" i="7" s="1" a="1"/>
  <c r="J40" i="7" s="1"/>
  <c r="H338" i="8"/>
  <c r="I40" i="7" s="1" a="1"/>
  <c r="I40" i="7" s="1"/>
  <c r="G338" i="8"/>
  <c r="H40" i="7" s="1" a="1"/>
  <c r="H40" i="7" s="1"/>
  <c r="F338" i="8"/>
  <c r="G40" i="7" s="1" a="1"/>
  <c r="G40" i="7" s="1"/>
  <c r="E338" i="8"/>
  <c r="F40" i="7" s="1" a="1"/>
  <c r="F40" i="7" s="1"/>
  <c r="L338" i="8"/>
  <c r="M40" i="7" s="1" a="1"/>
  <c r="M40" i="7" s="1"/>
  <c r="K338" i="8"/>
  <c r="L40" i="7" s="1" a="1"/>
  <c r="L40" i="7" s="1"/>
  <c r="H273" i="8"/>
  <c r="H92" i="8"/>
  <c r="L38" i="8"/>
  <c r="J305" i="8"/>
  <c r="E181" i="8"/>
  <c r="E218" i="8" s="1"/>
  <c r="G228" i="8" a="1"/>
  <c r="G228" i="8" s="1"/>
  <c r="F231" i="8" a="1"/>
  <c r="F231" i="8" s="1"/>
  <c r="I239" i="8" a="1"/>
  <c r="I239" i="8" s="1"/>
  <c r="H239" i="8" a="1"/>
  <c r="H239" i="8" s="1"/>
  <c r="G239" i="8" a="1"/>
  <c r="G239" i="8" s="1"/>
  <c r="M239" i="8" a="1"/>
  <c r="M239" i="8" s="1"/>
  <c r="L239" i="8" a="1"/>
  <c r="L239" i="8" s="1"/>
  <c r="K239" i="8" a="1"/>
  <c r="K239" i="8" s="1"/>
  <c r="J239" i="8" a="1"/>
  <c r="J239" i="8" s="1"/>
  <c r="J338" i="8"/>
  <c r="K40" i="7" s="1" a="1"/>
  <c r="K40" i="7" s="1"/>
  <c r="H404" i="8"/>
  <c r="I105" i="7" s="1" a="1"/>
  <c r="I105" i="7" s="1"/>
  <c r="I404" i="8"/>
  <c r="J105" i="7" s="1" a="1"/>
  <c r="J105" i="7" s="1"/>
  <c r="K404" i="8"/>
  <c r="L105" i="7" s="1" a="1"/>
  <c r="L105" i="7" s="1"/>
  <c r="J404" i="8"/>
  <c r="K105" i="7" s="1" a="1"/>
  <c r="K105" i="7" s="1"/>
  <c r="G404" i="8"/>
  <c r="H105" i="7" s="1" a="1"/>
  <c r="H105" i="7" s="1"/>
  <c r="G273" i="8"/>
  <c r="G92" i="8"/>
  <c r="H38" i="8"/>
  <c r="H101" i="8" s="1"/>
  <c r="F232" i="8" a="1"/>
  <c r="F232" i="8" s="1"/>
  <c r="F271" i="8"/>
  <c r="E270" i="8"/>
  <c r="I181" i="8"/>
  <c r="I218" i="8" s="1"/>
  <c r="F267" i="8"/>
  <c r="L206" i="8"/>
  <c r="K206" i="8"/>
  <c r="J181" i="8"/>
  <c r="J218" i="8" s="1"/>
  <c r="K269" i="8"/>
  <c r="G267" i="8"/>
  <c r="S208" i="8"/>
  <c r="AF208" i="8" s="1"/>
  <c r="K312" i="8" s="1"/>
  <c r="AG196" i="8"/>
  <c r="I267" i="8"/>
  <c r="I270" i="8"/>
  <c r="E272" i="8"/>
  <c r="F137" i="8" a="1"/>
  <c r="F137" i="8" s="1"/>
  <c r="M137" i="8" a="1"/>
  <c r="M137" i="8" s="1"/>
  <c r="L137" i="8" a="1"/>
  <c r="L137" i="8" s="1"/>
  <c r="H137" i="8" a="1"/>
  <c r="H137" i="8" s="1"/>
  <c r="J267" i="8"/>
  <c r="J270" i="8"/>
  <c r="H221" i="8" a="1"/>
  <c r="H221" i="8" s="1"/>
  <c r="M221" i="8" a="1"/>
  <c r="M221" i="8" s="1"/>
  <c r="L227" i="8" a="1"/>
  <c r="L227" i="8" s="1"/>
  <c r="K227" i="8" a="1"/>
  <c r="K227" i="8" s="1"/>
  <c r="J227" i="8" a="1"/>
  <c r="J227" i="8" s="1"/>
  <c r="I227" i="8" a="1"/>
  <c r="I227" i="8" s="1"/>
  <c r="H227" i="8" a="1"/>
  <c r="H227" i="8" s="1"/>
  <c r="I240" i="8" a="1"/>
  <c r="I240" i="8" s="1"/>
  <c r="H240" i="8" a="1"/>
  <c r="H240" i="8" s="1"/>
  <c r="F240" i="8" a="1"/>
  <c r="F240" i="8" s="1"/>
  <c r="M240" i="8" a="1"/>
  <c r="M240" i="8" s="1"/>
  <c r="M142" i="8" a="1"/>
  <c r="M142" i="8" s="1"/>
  <c r="I142" i="8" a="1"/>
  <c r="I142" i="8" s="1"/>
  <c r="G142" i="8" a="1"/>
  <c r="G142" i="8" s="1"/>
  <c r="F142" i="8" a="1"/>
  <c r="F142" i="8" s="1"/>
  <c r="A277" i="8"/>
  <c r="I277" i="8" s="1"/>
  <c r="M238" i="8" a="1"/>
  <c r="M238" i="8" s="1"/>
  <c r="L238" i="8" a="1"/>
  <c r="L238" i="8" s="1"/>
  <c r="K238" i="8" a="1"/>
  <c r="K238" i="8" s="1"/>
  <c r="K265" i="8"/>
  <c r="K33" i="8"/>
  <c r="K109" i="8" s="1"/>
  <c r="I273" i="8"/>
  <c r="I92" i="8"/>
  <c r="F38" i="8"/>
  <c r="M129" i="8" a="1"/>
  <c r="M129" i="8" s="1"/>
  <c r="I129" i="8" a="1"/>
  <c r="I129" i="8" s="1"/>
  <c r="L129" i="8" a="1"/>
  <c r="L129" i="8" s="1"/>
  <c r="K129" i="8" a="1"/>
  <c r="K129" i="8" s="1"/>
  <c r="K142" i="8" a="1"/>
  <c r="K142" i="8" s="1"/>
  <c r="H232" i="8" a="1"/>
  <c r="H232" i="8" s="1"/>
  <c r="L339" i="8"/>
  <c r="M43" i="7" s="1" a="1"/>
  <c r="M43" i="7" s="1"/>
  <c r="K339" i="8"/>
  <c r="L43" i="7" s="1" a="1"/>
  <c r="L43" i="7" s="1"/>
  <c r="J339" i="8"/>
  <c r="K43" i="7" s="1" a="1"/>
  <c r="K43" i="7" s="1"/>
  <c r="I339" i="8"/>
  <c r="J43" i="7" s="1" a="1"/>
  <c r="J43" i="7" s="1"/>
  <c r="G339" i="8"/>
  <c r="H43" i="7" s="1" a="1"/>
  <c r="H43" i="7" s="1"/>
  <c r="H339" i="8"/>
  <c r="I43" i="7" s="1" a="1"/>
  <c r="I43" i="7" s="1"/>
  <c r="E267" i="8"/>
  <c r="J92" i="8"/>
  <c r="G38" i="8"/>
  <c r="G110" i="8" s="1"/>
  <c r="F129" i="8" a="1"/>
  <c r="F129" i="8" s="1"/>
  <c r="G131" i="8" a="1"/>
  <c r="G131" i="8" s="1"/>
  <c r="G238" i="8" a="1"/>
  <c r="G238" i="8" s="1"/>
  <c r="E339" i="8"/>
  <c r="F43" i="7" s="1" a="1"/>
  <c r="F43" i="7" s="1"/>
  <c r="J405" i="8"/>
  <c r="K108" i="7" s="1" a="1"/>
  <c r="K108" i="7" s="1"/>
  <c r="I405" i="8"/>
  <c r="J108" i="7" s="1" a="1"/>
  <c r="J108" i="7" s="1"/>
  <c r="H405" i="8"/>
  <c r="I108" i="7" s="1" a="1"/>
  <c r="I108" i="7" s="1"/>
  <c r="G405" i="8"/>
  <c r="H108" i="7" s="1" a="1"/>
  <c r="H108" i="7" s="1"/>
  <c r="K405" i="8"/>
  <c r="L108" i="7" s="1" a="1"/>
  <c r="L108" i="7" s="1"/>
  <c r="E405" i="8"/>
  <c r="F108" i="7" s="1" a="1"/>
  <c r="F108" i="7" s="1"/>
  <c r="F266" i="8"/>
  <c r="F272" i="8"/>
  <c r="G243" i="8" a="1"/>
  <c r="G243" i="8" s="1"/>
  <c r="L333" i="8"/>
  <c r="M39" i="7" s="1" a="1"/>
  <c r="M39" i="7" s="1"/>
  <c r="I333" i="8"/>
  <c r="J39" i="7" s="1" a="1"/>
  <c r="J39" i="7" s="1"/>
  <c r="H333" i="8"/>
  <c r="I39" i="7" s="1" a="1"/>
  <c r="I39" i="7" s="1"/>
  <c r="G333" i="8"/>
  <c r="H39" i="7" s="1" a="1"/>
  <c r="H39" i="7" s="1"/>
  <c r="E333" i="8"/>
  <c r="F39" i="7" s="1" a="1"/>
  <c r="F39" i="7" s="1"/>
  <c r="L340" i="8"/>
  <c r="M46" i="7" s="1" a="1"/>
  <c r="M46" i="7" s="1"/>
  <c r="J340" i="8"/>
  <c r="K46" i="7" s="1" a="1"/>
  <c r="K46" i="7" s="1"/>
  <c r="I340" i="8"/>
  <c r="J46" i="7" s="1" a="1"/>
  <c r="J46" i="7" s="1"/>
  <c r="H340" i="8"/>
  <c r="I46" i="7" s="1" a="1"/>
  <c r="I46" i="7" s="1"/>
  <c r="G340" i="8"/>
  <c r="H46" i="7" s="1" a="1"/>
  <c r="H46" i="7" s="1"/>
  <c r="F340" i="8"/>
  <c r="G46" i="7" s="1" a="1"/>
  <c r="G46" i="7" s="1"/>
  <c r="K340" i="8"/>
  <c r="L46" i="7" s="1" a="1"/>
  <c r="L46" i="7" s="1"/>
  <c r="E340" i="8"/>
  <c r="F46" i="7" s="1" a="1"/>
  <c r="F46" i="7" s="1"/>
  <c r="H398" i="8"/>
  <c r="I101" i="7" s="1" a="1"/>
  <c r="I101" i="7" s="1"/>
  <c r="R92" i="8"/>
  <c r="G222" i="8" a="1"/>
  <c r="G222" i="8" s="1"/>
  <c r="F222" i="8" a="1"/>
  <c r="F222" i="8" s="1"/>
  <c r="J222" i="8" a="1"/>
  <c r="J222" i="8" s="1"/>
  <c r="F333" i="8"/>
  <c r="G39" i="7" s="1" a="1"/>
  <c r="G39" i="7" s="1"/>
  <c r="I398" i="8"/>
  <c r="J101" i="7" s="1" a="1"/>
  <c r="J101" i="7" s="1"/>
  <c r="J176" i="8"/>
  <c r="J217" i="8" s="1"/>
  <c r="J333" i="8"/>
  <c r="K39" i="7" s="1" a="1"/>
  <c r="K39" i="7" s="1"/>
  <c r="J265" i="8"/>
  <c r="M229" i="8" a="1"/>
  <c r="M229" i="8" s="1"/>
  <c r="L229" i="8" a="1"/>
  <c r="L229" i="8" s="1"/>
  <c r="H229" i="8" a="1"/>
  <c r="H229" i="8" s="1"/>
  <c r="G229" i="8" a="1"/>
  <c r="G229" i="8" s="1"/>
  <c r="I229" i="8" a="1"/>
  <c r="I229" i="8" s="1"/>
  <c r="G237" i="8" a="1"/>
  <c r="G237" i="8" s="1"/>
  <c r="J237" i="8" a="1"/>
  <c r="J237" i="8" s="1"/>
  <c r="I237" i="8" a="1"/>
  <c r="I237" i="8" s="1"/>
  <c r="H237" i="8" a="1"/>
  <c r="H237" i="8" s="1"/>
  <c r="L265" i="8"/>
  <c r="L33" i="8"/>
  <c r="L109" i="8" s="1"/>
  <c r="S209" i="8"/>
  <c r="AF209" i="8" s="1"/>
  <c r="K313" i="8" s="1"/>
  <c r="J229" i="8" a="1"/>
  <c r="J229" i="8" s="1"/>
  <c r="T206" i="8"/>
  <c r="AG206" i="8" s="1"/>
  <c r="L310" i="8" s="1"/>
  <c r="E331" i="8"/>
  <c r="F33" i="7" s="1" a="1"/>
  <c r="F33" i="7" s="1"/>
  <c r="L331" i="8"/>
  <c r="M33" i="7" s="1" a="1"/>
  <c r="M33" i="7" s="1"/>
  <c r="K331" i="8"/>
  <c r="L33" i="7" s="1" a="1"/>
  <c r="L33" i="7" s="1"/>
  <c r="E391" i="8"/>
  <c r="F94" i="7" s="1" a="1"/>
  <c r="F94" i="7" s="1"/>
  <c r="H234" i="8" a="1"/>
  <c r="H234" i="8" s="1"/>
  <c r="I331" i="8"/>
  <c r="J33" i="7" s="1" a="1"/>
  <c r="J33" i="7" s="1"/>
  <c r="I391" i="8"/>
  <c r="J94" i="7" s="1" a="1"/>
  <c r="J94" i="7" s="1"/>
  <c r="H141" i="8" a="1"/>
  <c r="H141" i="8" s="1"/>
  <c r="I232" i="8" a="1"/>
  <c r="I232" i="8" s="1"/>
  <c r="J331" i="8"/>
  <c r="K33" i="7" s="1" a="1"/>
  <c r="K33" i="7" s="1"/>
  <c r="J391" i="8"/>
  <c r="K94" i="7" s="1" a="1"/>
  <c r="K94" i="7" s="1"/>
  <c r="E400" i="8"/>
  <c r="F107" i="7" s="1" a="1"/>
  <c r="F107" i="7" s="1"/>
  <c r="F265" i="8"/>
  <c r="F270" i="8"/>
  <c r="F33" i="8"/>
  <c r="F100" i="8" s="1"/>
  <c r="A278" i="8"/>
  <c r="M278" i="8" s="1"/>
  <c r="G400" i="8"/>
  <c r="H107" i="7" s="1" a="1"/>
  <c r="H107" i="7" s="1"/>
  <c r="G265" i="8"/>
  <c r="G33" i="8"/>
  <c r="G109" i="8" s="1"/>
  <c r="G329" i="8"/>
  <c r="H41" i="7" s="1" a="1"/>
  <c r="H41" i="7" s="1"/>
  <c r="J329" i="8"/>
  <c r="K41" i="7" s="1" a="1"/>
  <c r="K41" i="7" s="1"/>
  <c r="I329" i="8"/>
  <c r="J41" i="7" s="1" a="1"/>
  <c r="J41" i="7" s="1"/>
  <c r="H329" i="8"/>
  <c r="I41" i="7" s="1" a="1"/>
  <c r="I41" i="7" s="1"/>
  <c r="F329" i="8"/>
  <c r="G41" i="7" s="1" a="1"/>
  <c r="G41" i="7" s="1"/>
  <c r="H400" i="8"/>
  <c r="I107" i="7" s="1" a="1"/>
  <c r="I107" i="7" s="1"/>
  <c r="H265" i="8"/>
  <c r="H33" i="8"/>
  <c r="H109" i="8" s="1"/>
  <c r="E329" i="8"/>
  <c r="F41" i="7" s="1" a="1"/>
  <c r="F41" i="7" s="1"/>
  <c r="I400" i="8"/>
  <c r="J107" i="7" s="1" a="1"/>
  <c r="J107" i="7" s="1"/>
  <c r="E402" i="8"/>
  <c r="F99" i="7" s="1" a="1"/>
  <c r="F99" i="7" s="1"/>
  <c r="E397" i="8"/>
  <c r="F98" i="7" s="1" a="1"/>
  <c r="F98" i="7" s="1"/>
  <c r="F402" i="8"/>
  <c r="G99" i="7" s="1" a="1"/>
  <c r="G99" i="7" s="1"/>
  <c r="G402" i="8"/>
  <c r="H99" i="7" s="1" a="1"/>
  <c r="H99" i="7" s="1"/>
  <c r="E336" i="8"/>
  <c r="F34" i="7" s="1" a="1"/>
  <c r="F34" i="7" s="1"/>
  <c r="L401" i="8"/>
  <c r="M96" i="7" s="1" a="1"/>
  <c r="M96" i="7" s="1"/>
  <c r="K401" i="8"/>
  <c r="L96" i="7" s="1" a="1"/>
  <c r="L96" i="7" s="1"/>
  <c r="F243" i="8" a="1"/>
  <c r="F243" i="8" s="1"/>
  <c r="F336" i="8"/>
  <c r="G34" i="7" s="1" a="1"/>
  <c r="G34" i="7" s="1"/>
  <c r="E401" i="8"/>
  <c r="F96" i="7" s="1" a="1"/>
  <c r="F96" i="7" s="1"/>
  <c r="I330" i="8"/>
  <c r="J44" i="7" s="1" a="1"/>
  <c r="J44" i="7" s="1"/>
  <c r="F330" i="8"/>
  <c r="G44" i="7" s="1" a="1"/>
  <c r="G44" i="7" s="1"/>
  <c r="F334" i="8"/>
  <c r="G42" i="7" s="1" a="1"/>
  <c r="G42" i="7" s="1"/>
  <c r="G336" i="8"/>
  <c r="H34" i="7" s="1" a="1"/>
  <c r="H34" i="7" s="1"/>
  <c r="F401" i="8"/>
  <c r="G96" i="7" s="1" a="1"/>
  <c r="G96" i="7" s="1"/>
  <c r="K328" i="8"/>
  <c r="L38" i="7" s="1" a="1"/>
  <c r="L38" i="7" s="1"/>
  <c r="H328" i="8"/>
  <c r="I38" i="7" s="1" a="1"/>
  <c r="I38" i="7" s="1"/>
  <c r="G401" i="8"/>
  <c r="H96" i="7" s="1" a="1"/>
  <c r="H96" i="7" s="1"/>
  <c r="O19" i="9" l="1"/>
  <c r="O4" i="9"/>
  <c r="N4" i="9"/>
  <c r="N19" i="9"/>
  <c r="H6" i="9"/>
  <c r="H21" i="9"/>
  <c r="G19" i="9"/>
  <c r="G4" i="9"/>
  <c r="J3" i="9"/>
  <c r="J18" i="9"/>
  <c r="P19" i="9"/>
  <c r="P24" i="9"/>
  <c r="H23" i="9"/>
  <c r="H8" i="9"/>
  <c r="L11" i="9"/>
  <c r="L26" i="9"/>
  <c r="J19" i="9"/>
  <c r="J4" i="9"/>
  <c r="O24" i="9"/>
  <c r="O9" i="9"/>
  <c r="H30" i="9"/>
  <c r="H15" i="9"/>
  <c r="J30" i="9"/>
  <c r="J15" i="9"/>
  <c r="I26" i="9"/>
  <c r="I11" i="9"/>
  <c r="J20" i="9"/>
  <c r="J5" i="9"/>
  <c r="O15" i="9"/>
  <c r="O30" i="9"/>
  <c r="J24" i="9"/>
  <c r="J9" i="9"/>
  <c r="L12" i="9"/>
  <c r="L27" i="9"/>
  <c r="F24" i="9"/>
  <c r="F9" i="9"/>
  <c r="H26" i="9"/>
  <c r="H11" i="9"/>
  <c r="P30" i="9"/>
  <c r="O8" i="9"/>
  <c r="O23" i="9"/>
  <c r="I5" i="9"/>
  <c r="I20" i="9"/>
  <c r="L4" i="9"/>
  <c r="L19" i="9"/>
  <c r="K24" i="9"/>
  <c r="K9" i="9"/>
  <c r="N30" i="9"/>
  <c r="N15" i="9"/>
  <c r="N8" i="9"/>
  <c r="N23" i="9"/>
  <c r="G27" i="9"/>
  <c r="G12" i="9"/>
  <c r="O3" i="9"/>
  <c r="O18" i="9"/>
  <c r="P23" i="9"/>
  <c r="K10" i="9"/>
  <c r="K25" i="9"/>
  <c r="L20" i="9"/>
  <c r="L5" i="9"/>
  <c r="AQ257" i="8"/>
  <c r="N18" i="9"/>
  <c r="N3" i="9"/>
  <c r="I8" i="9"/>
  <c r="I23" i="9"/>
  <c r="G10" i="9"/>
  <c r="G25" i="9"/>
  <c r="H28" i="9"/>
  <c r="H13" i="9"/>
  <c r="P18" i="9"/>
  <c r="J14" i="9"/>
  <c r="J29" i="9"/>
  <c r="J28" i="9"/>
  <c r="J13" i="9"/>
  <c r="G3" i="9"/>
  <c r="G18" i="9"/>
  <c r="K6" i="9"/>
  <c r="K21" i="9"/>
  <c r="G23" i="9"/>
  <c r="G8" i="9"/>
  <c r="P29" i="9"/>
  <c r="O7" i="9"/>
  <c r="O22" i="9"/>
  <c r="I6" i="9"/>
  <c r="I21" i="9"/>
  <c r="N24" i="9"/>
  <c r="N9" i="9"/>
  <c r="K29" i="9"/>
  <c r="K14" i="9"/>
  <c r="H20" i="9"/>
  <c r="O29" i="9"/>
  <c r="O14" i="9"/>
  <c r="P22" i="9"/>
  <c r="M11" i="9"/>
  <c r="M26" i="9"/>
  <c r="N29" i="9"/>
  <c r="N14" i="9"/>
  <c r="N7" i="9"/>
  <c r="N22" i="9"/>
  <c r="N31" i="9"/>
  <c r="N16" i="9"/>
  <c r="M30" i="9"/>
  <c r="M15" i="9"/>
  <c r="G16" i="9"/>
  <c r="G31" i="9"/>
  <c r="F5" i="9"/>
  <c r="F20" i="9"/>
  <c r="I16" i="9"/>
  <c r="I31" i="9"/>
  <c r="G28" i="9"/>
  <c r="I19" i="9"/>
  <c r="I4" i="9"/>
  <c r="M24" i="9"/>
  <c r="M9" i="9"/>
  <c r="I24" i="9"/>
  <c r="I9" i="9"/>
  <c r="N28" i="9"/>
  <c r="N13" i="9"/>
  <c r="K7" i="9"/>
  <c r="K22" i="9"/>
  <c r="F30" i="9"/>
  <c r="F15" i="9"/>
  <c r="K20" i="9"/>
  <c r="K5" i="9"/>
  <c r="L6" i="9"/>
  <c r="L21" i="9"/>
  <c r="P28" i="9"/>
  <c r="P21" i="9"/>
  <c r="O16" i="9"/>
  <c r="O31" i="9"/>
  <c r="F31" i="9"/>
  <c r="F16" i="9"/>
  <c r="M28" i="9"/>
  <c r="M13" i="9"/>
  <c r="F19" i="9"/>
  <c r="F4" i="9"/>
  <c r="M22" i="9"/>
  <c r="M7" i="9"/>
  <c r="O28" i="9"/>
  <c r="O13" i="9"/>
  <c r="O6" i="9"/>
  <c r="O21" i="9"/>
  <c r="K11" i="9"/>
  <c r="K26" i="9"/>
  <c r="L7" i="9"/>
  <c r="L22" i="9"/>
  <c r="I28" i="9"/>
  <c r="I13" i="9"/>
  <c r="N21" i="9"/>
  <c r="N6" i="9"/>
  <c r="H9" i="9"/>
  <c r="H24" i="9"/>
  <c r="I22" i="9"/>
  <c r="I7" i="9"/>
  <c r="O12" i="9"/>
  <c r="O27" i="9"/>
  <c r="M6" i="9"/>
  <c r="M21" i="9"/>
  <c r="N10" i="9"/>
  <c r="N25" i="9"/>
  <c r="H16" i="9"/>
  <c r="H31" i="9"/>
  <c r="P27" i="9"/>
  <c r="L10" i="9"/>
  <c r="L25" i="9"/>
  <c r="L32" i="9"/>
  <c r="L17" i="9"/>
  <c r="N12" i="9"/>
  <c r="N27" i="9"/>
  <c r="N32" i="9"/>
  <c r="N17" i="9"/>
  <c r="M27" i="9"/>
  <c r="M12" i="9"/>
  <c r="M31" i="9"/>
  <c r="M16" i="9"/>
  <c r="F28" i="9"/>
  <c r="F13" i="9"/>
  <c r="F3" i="9"/>
  <c r="F18" i="9"/>
  <c r="P32" i="9"/>
  <c r="P61" i="7"/>
  <c r="O26" i="9"/>
  <c r="O11" i="9"/>
  <c r="O10" i="9"/>
  <c r="O25" i="9"/>
  <c r="G30" i="9"/>
  <c r="I30" i="9"/>
  <c r="I15" i="9"/>
  <c r="J23" i="9"/>
  <c r="J8" i="9"/>
  <c r="F23" i="9"/>
  <c r="F8" i="9"/>
  <c r="H22" i="9"/>
  <c r="G29" i="9"/>
  <c r="G14" i="9"/>
  <c r="F25" i="9"/>
  <c r="I25" i="9"/>
  <c r="I10" i="9"/>
  <c r="L3" i="9"/>
  <c r="L18" i="9"/>
  <c r="L24" i="9"/>
  <c r="L9" i="9"/>
  <c r="K19" i="9"/>
  <c r="K4" i="9"/>
  <c r="O32" i="9"/>
  <c r="O17" i="9"/>
  <c r="N26" i="9"/>
  <c r="N11" i="9"/>
  <c r="G22" i="9"/>
  <c r="J22" i="9"/>
  <c r="J7" i="9"/>
  <c r="G32" i="9"/>
  <c r="G17" i="9"/>
  <c r="M23" i="9"/>
  <c r="M8" i="9"/>
  <c r="M32" i="9"/>
  <c r="M17" i="9"/>
  <c r="H27" i="9"/>
  <c r="J12" i="9"/>
  <c r="J27" i="9"/>
  <c r="H10" i="9"/>
  <c r="H25" i="9"/>
  <c r="I27" i="9"/>
  <c r="M3" i="9"/>
  <c r="M18" i="9"/>
  <c r="N5" i="9"/>
  <c r="N20" i="9"/>
  <c r="P26" i="9"/>
  <c r="J6" i="9"/>
  <c r="J21" i="9"/>
  <c r="L16" i="9"/>
  <c r="L31" i="9"/>
  <c r="K15" i="9"/>
  <c r="K30" i="9"/>
  <c r="H17" i="9"/>
  <c r="H32" i="9"/>
  <c r="I17" i="9"/>
  <c r="I32" i="9"/>
  <c r="F29" i="9"/>
  <c r="F14" i="9"/>
  <c r="J32" i="9"/>
  <c r="J17" i="9"/>
  <c r="H14" i="9"/>
  <c r="H29" i="9"/>
  <c r="I18" i="9"/>
  <c r="I3" i="9"/>
  <c r="F6" i="9"/>
  <c r="F21" i="9"/>
  <c r="J10" i="9"/>
  <c r="J25" i="9"/>
  <c r="M10" i="9"/>
  <c r="M25" i="9"/>
  <c r="K3" i="9"/>
  <c r="K18" i="9"/>
  <c r="H19" i="9"/>
  <c r="H4" i="9"/>
  <c r="F22" i="9"/>
  <c r="F7" i="9"/>
  <c r="P20" i="9"/>
  <c r="F26" i="9"/>
  <c r="F11" i="9"/>
  <c r="L15" i="9"/>
  <c r="L30" i="9"/>
  <c r="M4" i="9"/>
  <c r="M19" i="9"/>
  <c r="K28" i="9"/>
  <c r="K13" i="9"/>
  <c r="G26" i="9"/>
  <c r="G11" i="9"/>
  <c r="K12" i="9"/>
  <c r="K27" i="9"/>
  <c r="O20" i="9"/>
  <c r="O5" i="9"/>
  <c r="G9" i="9"/>
  <c r="G24" i="9"/>
  <c r="K23" i="9"/>
  <c r="K8" i="9"/>
  <c r="F32" i="9"/>
  <c r="F17" i="9"/>
  <c r="L14" i="9"/>
  <c r="L29" i="9"/>
  <c r="I14" i="9"/>
  <c r="I29" i="9"/>
  <c r="K32" i="9"/>
  <c r="K17" i="9"/>
  <c r="M29" i="9"/>
  <c r="M14" i="9"/>
  <c r="L28" i="9"/>
  <c r="L13" i="9"/>
  <c r="G20" i="9"/>
  <c r="G5" i="9"/>
  <c r="J31" i="9"/>
  <c r="J16" i="9"/>
  <c r="K16" i="9"/>
  <c r="K31" i="9"/>
  <c r="L23" i="9"/>
  <c r="L8" i="9"/>
  <c r="F27" i="9"/>
  <c r="F12" i="9"/>
  <c r="H3" i="9"/>
  <c r="H18" i="9"/>
  <c r="G21" i="9"/>
  <c r="G6" i="9"/>
  <c r="J26" i="9"/>
  <c r="J11" i="9"/>
  <c r="M5" i="9"/>
  <c r="M20" i="9"/>
  <c r="P31" i="9"/>
  <c r="P87" i="7" a="1"/>
  <c r="P87" i="7" s="1"/>
  <c r="P75" i="7" a="1"/>
  <c r="P75" i="7" s="1"/>
  <c r="P25" i="9"/>
  <c r="O44" i="9"/>
  <c r="O59" i="9"/>
  <c r="O51" i="9"/>
  <c r="H59" i="9"/>
  <c r="H44" i="9"/>
  <c r="K52" i="9"/>
  <c r="K37" i="9"/>
  <c r="H48" i="9"/>
  <c r="H33" i="9"/>
  <c r="L59" i="9"/>
  <c r="L44" i="9"/>
  <c r="F56" i="9"/>
  <c r="F41" i="9"/>
  <c r="N59" i="9"/>
  <c r="N44" i="9"/>
  <c r="N51" i="9"/>
  <c r="N36" i="9"/>
  <c r="F44" i="9"/>
  <c r="F59" i="9"/>
  <c r="I59" i="9"/>
  <c r="I44" i="9"/>
  <c r="J39" i="9"/>
  <c r="J54" i="9"/>
  <c r="J59" i="9"/>
  <c r="J44" i="9"/>
  <c r="K43" i="9"/>
  <c r="K58" i="9"/>
  <c r="N43" i="9"/>
  <c r="N58" i="9"/>
  <c r="N47" i="9"/>
  <c r="N62" i="9"/>
  <c r="O57" i="9"/>
  <c r="O42" i="9"/>
  <c r="G45" i="9"/>
  <c r="G60" i="9"/>
  <c r="M48" i="9"/>
  <c r="M33" i="9"/>
  <c r="N42" i="9"/>
  <c r="N57" i="9"/>
  <c r="N35" i="9"/>
  <c r="N50" i="9"/>
  <c r="P51" i="9"/>
  <c r="M52" i="9"/>
  <c r="M37" i="9"/>
  <c r="P62" i="9"/>
  <c r="O35" i="9"/>
  <c r="O50" i="9"/>
  <c r="I42" i="9"/>
  <c r="I57" i="9"/>
  <c r="H45" i="9"/>
  <c r="H60" i="9"/>
  <c r="O56" i="9"/>
  <c r="O41" i="9"/>
  <c r="P50" i="9"/>
  <c r="M56" i="9"/>
  <c r="M41" i="9"/>
  <c r="F46" i="9"/>
  <c r="F61" i="9"/>
  <c r="K41" i="9"/>
  <c r="K56" i="9"/>
  <c r="K34" i="9"/>
  <c r="K49" i="9"/>
  <c r="P56" i="9"/>
  <c r="N56" i="9"/>
  <c r="N41" i="9"/>
  <c r="L52" i="9"/>
  <c r="L37" i="9"/>
  <c r="F39" i="9"/>
  <c r="F54" i="9"/>
  <c r="K45" i="9"/>
  <c r="K60" i="9"/>
  <c r="K40" i="9"/>
  <c r="K55" i="9"/>
  <c r="J34" i="9"/>
  <c r="J49" i="9"/>
  <c r="L56" i="9"/>
  <c r="L41" i="9"/>
  <c r="P57" i="9"/>
  <c r="M46" i="9"/>
  <c r="M61" i="9"/>
  <c r="P49" i="9"/>
  <c r="G50" i="9"/>
  <c r="G35" i="9"/>
  <c r="K36" i="9"/>
  <c r="K51" i="9"/>
  <c r="N49" i="9"/>
  <c r="N34" i="9"/>
  <c r="G55" i="9"/>
  <c r="G40" i="9"/>
  <c r="J42" i="9"/>
  <c r="J57" i="9"/>
  <c r="I62" i="9"/>
  <c r="I47" i="9"/>
  <c r="J62" i="9"/>
  <c r="J47" i="9"/>
  <c r="F37" i="9"/>
  <c r="F52" i="9"/>
  <c r="I41" i="9"/>
  <c r="I56" i="9"/>
  <c r="K47" i="9"/>
  <c r="K62" i="9"/>
  <c r="L50" i="9"/>
  <c r="L54" i="9"/>
  <c r="L39" i="9"/>
  <c r="L48" i="9"/>
  <c r="L33" i="9"/>
  <c r="H49" i="9"/>
  <c r="M49" i="9"/>
  <c r="M34" i="9"/>
  <c r="H36" i="9"/>
  <c r="H51" i="9"/>
  <c r="F45" i="9"/>
  <c r="F60" i="9"/>
  <c r="M40" i="9"/>
  <c r="M55" i="9"/>
  <c r="O49" i="9"/>
  <c r="O34" i="9"/>
  <c r="G48" i="9"/>
  <c r="G33" i="9"/>
  <c r="H42" i="9"/>
  <c r="H57" i="9"/>
  <c r="F35" i="9"/>
  <c r="F50" i="9"/>
  <c r="J51" i="9"/>
  <c r="J36" i="9"/>
  <c r="K57" i="9"/>
  <c r="K42" i="9"/>
  <c r="O40" i="9"/>
  <c r="O55" i="9"/>
  <c r="L42" i="9"/>
  <c r="L57" i="9"/>
  <c r="M59" i="9"/>
  <c r="M44" i="9"/>
  <c r="G49" i="9"/>
  <c r="M39" i="9"/>
  <c r="M54" i="9"/>
  <c r="N40" i="9"/>
  <c r="N55" i="9"/>
  <c r="P55" i="9"/>
  <c r="P142" i="7"/>
  <c r="M47" i="9"/>
  <c r="M62" i="9"/>
  <c r="L34" i="9"/>
  <c r="L49" i="9"/>
  <c r="J55" i="9"/>
  <c r="J40" i="9"/>
  <c r="K50" i="9"/>
  <c r="K35" i="9"/>
  <c r="G42" i="9"/>
  <c r="G57" i="9"/>
  <c r="O39" i="9"/>
  <c r="O54" i="9"/>
  <c r="G59" i="9"/>
  <c r="G44" i="9"/>
  <c r="P58" i="9"/>
  <c r="F62" i="9"/>
  <c r="F47" i="9"/>
  <c r="I50" i="9"/>
  <c r="I35" i="9"/>
  <c r="L40" i="9"/>
  <c r="L55" i="9"/>
  <c r="I39" i="9"/>
  <c r="I54" i="9"/>
  <c r="N54" i="9"/>
  <c r="N39" i="9"/>
  <c r="G51" i="9"/>
  <c r="G36" i="9"/>
  <c r="P54" i="9"/>
  <c r="P53" i="9"/>
  <c r="I43" i="9"/>
  <c r="I58" i="9"/>
  <c r="F55" i="9"/>
  <c r="F40" i="9"/>
  <c r="M42" i="9"/>
  <c r="M57" i="9"/>
  <c r="O38" i="9"/>
  <c r="O53" i="9"/>
  <c r="K38" i="9"/>
  <c r="K53" i="9"/>
  <c r="I34" i="9"/>
  <c r="I49" i="9"/>
  <c r="O47" i="9"/>
  <c r="O62" i="9"/>
  <c r="J45" i="9"/>
  <c r="J60" i="9"/>
  <c r="L45" i="9"/>
  <c r="L60" i="9"/>
  <c r="G58" i="9"/>
  <c r="G43" i="9"/>
  <c r="K61" i="9"/>
  <c r="K46" i="9"/>
  <c r="H38" i="9"/>
  <c r="H53" i="9"/>
  <c r="G62" i="9"/>
  <c r="G47" i="9"/>
  <c r="H54" i="9"/>
  <c r="H39" i="9"/>
  <c r="N38" i="9"/>
  <c r="N53" i="9"/>
  <c r="G61" i="9"/>
  <c r="I37" i="9"/>
  <c r="I52" i="9"/>
  <c r="K48" i="9"/>
  <c r="K33" i="9"/>
  <c r="H61" i="9"/>
  <c r="I55" i="9"/>
  <c r="I40" i="9"/>
  <c r="L46" i="9"/>
  <c r="L61" i="9"/>
  <c r="G38" i="9"/>
  <c r="G53" i="9"/>
  <c r="J43" i="9"/>
  <c r="J58" i="9"/>
  <c r="J41" i="9"/>
  <c r="J56" i="9"/>
  <c r="P60" i="9"/>
  <c r="P52" i="9"/>
  <c r="O45" i="9"/>
  <c r="O60" i="9"/>
  <c r="O52" i="9"/>
  <c r="O37" i="9"/>
  <c r="J52" i="9"/>
  <c r="J37" i="9"/>
  <c r="G56" i="9"/>
  <c r="G41" i="9"/>
  <c r="L47" i="9"/>
  <c r="L62" i="9"/>
  <c r="H62" i="9"/>
  <c r="H47" i="9"/>
  <c r="H50" i="9"/>
  <c r="H35" i="9"/>
  <c r="F42" i="9"/>
  <c r="F57" i="9"/>
  <c r="I48" i="9"/>
  <c r="I33" i="9"/>
  <c r="I61" i="9"/>
  <c r="I46" i="9"/>
  <c r="L53" i="9"/>
  <c r="L38" i="9"/>
  <c r="K39" i="9"/>
  <c r="K54" i="9"/>
  <c r="K59" i="9"/>
  <c r="K44" i="9"/>
  <c r="N45" i="9"/>
  <c r="N60" i="9"/>
  <c r="N52" i="9"/>
  <c r="N37" i="9"/>
  <c r="O43" i="9"/>
  <c r="O58" i="9"/>
  <c r="I45" i="9"/>
  <c r="I60" i="9"/>
  <c r="G37" i="9"/>
  <c r="G52" i="9"/>
  <c r="H58" i="9"/>
  <c r="H43" i="9"/>
  <c r="J50" i="9"/>
  <c r="J35" i="9"/>
  <c r="M50" i="9"/>
  <c r="F58" i="9"/>
  <c r="F43" i="9"/>
  <c r="J61" i="9"/>
  <c r="J46" i="9"/>
  <c r="I38" i="9"/>
  <c r="I53" i="9"/>
  <c r="H41" i="9"/>
  <c r="H56" i="9"/>
  <c r="F34" i="9"/>
  <c r="F49" i="9"/>
  <c r="M53" i="9"/>
  <c r="M38" i="9"/>
  <c r="I51" i="9"/>
  <c r="I36" i="9"/>
  <c r="H55" i="9"/>
  <c r="H40" i="9"/>
  <c r="O48" i="9"/>
  <c r="O33" i="9"/>
  <c r="P61" i="9"/>
  <c r="L51" i="9"/>
  <c r="L36" i="9"/>
  <c r="M36" i="9"/>
  <c r="M51" i="9"/>
  <c r="J48" i="9"/>
  <c r="J33" i="9"/>
  <c r="L43" i="9"/>
  <c r="L58" i="9"/>
  <c r="F48" i="9"/>
  <c r="F33" i="9"/>
  <c r="F38" i="9"/>
  <c r="F53" i="9"/>
  <c r="F51" i="9"/>
  <c r="F36" i="9"/>
  <c r="G39" i="9"/>
  <c r="G54" i="9"/>
  <c r="P48" i="9"/>
  <c r="O46" i="9"/>
  <c r="O61" i="9"/>
  <c r="P143" i="7"/>
  <c r="P59" i="9"/>
  <c r="M45" i="9"/>
  <c r="M60" i="9"/>
  <c r="M43" i="9"/>
  <c r="M58" i="9"/>
  <c r="J53" i="9"/>
  <c r="J38" i="9"/>
  <c r="H52" i="9"/>
  <c r="H37" i="9"/>
  <c r="N48" i="9"/>
  <c r="N33" i="9"/>
  <c r="N46" i="9"/>
  <c r="N61" i="9"/>
  <c r="M131" i="7" a="1"/>
  <c r="M131" i="7" s="1"/>
  <c r="G147" i="7" a="1"/>
  <c r="G147" i="7" s="1"/>
  <c r="N50" i="7"/>
  <c r="P79" i="7" a="1"/>
  <c r="P79" i="7" s="1"/>
  <c r="M142" i="7"/>
  <c r="M76" i="7" a="1"/>
  <c r="M76" i="7" s="1"/>
  <c r="K147" i="7" a="1"/>
  <c r="K147" i="7" s="1"/>
  <c r="I72" i="7" a="1"/>
  <c r="I72" i="7" s="1"/>
  <c r="O78" i="7" a="1"/>
  <c r="O78" i="7" s="1"/>
  <c r="H145" i="7" a="1"/>
  <c r="H145" i="7" s="1"/>
  <c r="M146" i="7" a="1"/>
  <c r="M146" i="7" s="1"/>
  <c r="P138" i="7" a="1"/>
  <c r="P138" i="7" s="1"/>
  <c r="M137" i="7" a="1"/>
  <c r="M137" i="7" s="1"/>
  <c r="O79" i="7" a="1"/>
  <c r="O79" i="7" s="1"/>
  <c r="I127" i="7" a="1"/>
  <c r="I127" i="7" s="1"/>
  <c r="P147" i="7" a="1"/>
  <c r="P147" i="7" s="1"/>
  <c r="H75" i="7" a="1"/>
  <c r="H75" i="7" s="1"/>
  <c r="N66" i="7" a="1"/>
  <c r="N66" i="7" s="1"/>
  <c r="P130" i="7" a="1"/>
  <c r="P130" i="7" s="1"/>
  <c r="G74" i="7" a="1"/>
  <c r="G74" i="7" s="1"/>
  <c r="K146" i="7" a="1"/>
  <c r="K146" i="7" s="1"/>
  <c r="J130" i="7" a="1"/>
  <c r="J130" i="7" s="1"/>
  <c r="J137" i="7" a="1"/>
  <c r="J137" i="7" s="1"/>
  <c r="M79" i="7" a="1"/>
  <c r="M79" i="7" s="1"/>
  <c r="P145" i="7" a="1"/>
  <c r="P145" i="7" s="1"/>
  <c r="I126" i="7" a="1"/>
  <c r="I126" i="7" s="1"/>
  <c r="I146" i="7" a="1"/>
  <c r="I146" i="7" s="1"/>
  <c r="N72" i="7" a="1"/>
  <c r="N72" i="7" s="1"/>
  <c r="P78" i="7" a="1"/>
  <c r="P78" i="7" s="1"/>
  <c r="L87" i="7" a="1"/>
  <c r="L87" i="7" s="1"/>
  <c r="K55" i="7"/>
  <c r="L68" i="7" a="1"/>
  <c r="L68" i="7" s="1"/>
  <c r="P50" i="7"/>
  <c r="N137" i="7" a="1"/>
  <c r="N137" i="7" s="1"/>
  <c r="I75" i="7" a="1"/>
  <c r="I75" i="7" s="1"/>
  <c r="L147" i="7" a="1"/>
  <c r="L147" i="7" s="1"/>
  <c r="H137" i="7" a="1"/>
  <c r="H137" i="7" s="1"/>
  <c r="J129" i="7" a="1"/>
  <c r="J129" i="7" s="1"/>
  <c r="E113" i="8"/>
  <c r="L115" i="8"/>
  <c r="G117" i="8"/>
  <c r="I113" i="8"/>
  <c r="L117" i="8"/>
  <c r="M115" i="8"/>
  <c r="F116" i="8"/>
  <c r="F115" i="8"/>
  <c r="F113" i="8"/>
  <c r="M114" i="8"/>
  <c r="J114" i="8"/>
  <c r="M113" i="8"/>
  <c r="H115" i="8"/>
  <c r="M116" i="8"/>
  <c r="E117" i="8"/>
  <c r="K114" i="8"/>
  <c r="G115" i="8"/>
  <c r="I114" i="8"/>
  <c r="K117" i="8"/>
  <c r="H114" i="8"/>
  <c r="J117" i="8"/>
  <c r="I432" i="8"/>
  <c r="H116" i="8"/>
  <c r="E114" i="8"/>
  <c r="L116" i="8"/>
  <c r="J115" i="8"/>
  <c r="I117" i="8"/>
  <c r="I115" i="8"/>
  <c r="G114" i="8"/>
  <c r="J113" i="8"/>
  <c r="K115" i="8"/>
  <c r="J116" i="8"/>
  <c r="E116" i="8"/>
  <c r="G116" i="8"/>
  <c r="L114" i="8"/>
  <c r="F117" i="8"/>
  <c r="M117" i="8"/>
  <c r="G113" i="8"/>
  <c r="K116" i="8"/>
  <c r="H117" i="8"/>
  <c r="L113" i="8"/>
  <c r="K113" i="8"/>
  <c r="E115" i="8"/>
  <c r="H113" i="8"/>
  <c r="F114" i="8"/>
  <c r="I116" i="8"/>
  <c r="N96" i="8" a="1"/>
  <c r="N96" i="8" s="1"/>
  <c r="N105" i="8" a="1"/>
  <c r="N105" i="8" s="1"/>
  <c r="N95" i="8" a="1"/>
  <c r="N95" i="8" s="1"/>
  <c r="N104" i="8" a="1"/>
  <c r="N104" i="8" s="1"/>
  <c r="L101" i="8"/>
  <c r="L100" i="8"/>
  <c r="L118" i="8" s="1"/>
  <c r="K110" i="8"/>
  <c r="J110" i="8"/>
  <c r="J109" i="8"/>
  <c r="J118" i="8" s="1"/>
  <c r="L110" i="8"/>
  <c r="H110" i="8"/>
  <c r="H119" i="8" s="1"/>
  <c r="F110" i="8"/>
  <c r="N143" i="8" a="1"/>
  <c r="N143" i="8" s="1"/>
  <c r="F109" i="8"/>
  <c r="F118" i="8" s="1"/>
  <c r="F423" i="8"/>
  <c r="N98" i="8" a="1"/>
  <c r="N98" i="8" s="1"/>
  <c r="N107" i="8" a="1"/>
  <c r="N107" i="8" s="1"/>
  <c r="N99" i="8" a="1"/>
  <c r="N99" i="8" s="1"/>
  <c r="N108" i="8" a="1"/>
  <c r="N108" i="8" s="1"/>
  <c r="N97" i="8" a="1"/>
  <c r="N97" i="8" s="1"/>
  <c r="N106" i="8" a="1"/>
  <c r="N106" i="8" s="1"/>
  <c r="G422" i="8"/>
  <c r="G101" i="8"/>
  <c r="G119" i="8" s="1"/>
  <c r="AA193" i="8"/>
  <c r="AA199" i="8" s="1" a="1"/>
  <c r="AA199" i="8" s="1"/>
  <c r="M100" i="8"/>
  <c r="M118" i="8" s="1"/>
  <c r="M101" i="8"/>
  <c r="M119" i="8" s="1"/>
  <c r="K101" i="8"/>
  <c r="F78" i="8"/>
  <c r="G78" i="8"/>
  <c r="E101" i="8"/>
  <c r="E119" i="8" s="1"/>
  <c r="J101" i="8"/>
  <c r="I101" i="8"/>
  <c r="I119" i="8" s="1"/>
  <c r="F101" i="8"/>
  <c r="H78" i="8"/>
  <c r="K100" i="8"/>
  <c r="K118" i="8" s="1"/>
  <c r="H364" i="8"/>
  <c r="I100" i="8"/>
  <c r="I118" i="8" s="1"/>
  <c r="J78" i="8"/>
  <c r="H100" i="8"/>
  <c r="H118" i="8" s="1"/>
  <c r="E78" i="8"/>
  <c r="E100" i="8"/>
  <c r="E118" i="8" s="1"/>
  <c r="G100" i="8"/>
  <c r="G118" i="8" s="1"/>
  <c r="L342" i="8"/>
  <c r="L429" i="8"/>
  <c r="K408" i="8"/>
  <c r="N236" i="8" a="1"/>
  <c r="N236" i="8" s="1"/>
  <c r="N215" i="8" a="1"/>
  <c r="N215" i="8" s="1"/>
  <c r="N142" i="8" a="1"/>
  <c r="N142" i="8" s="1"/>
  <c r="N137" i="8" a="1"/>
  <c r="N137" i="8" s="1"/>
  <c r="N133" i="8" a="1"/>
  <c r="N133" i="8" s="1"/>
  <c r="M85" i="8" a="1"/>
  <c r="M85" i="8" s="1"/>
  <c r="M217" i="8"/>
  <c r="N141" i="8" a="1"/>
  <c r="N141" i="8" s="1"/>
  <c r="N240" i="8" a="1"/>
  <c r="N240" i="8" s="1"/>
  <c r="N216" i="8" a="1"/>
  <c r="N216" i="8" s="1"/>
  <c r="N129" i="8" a="1"/>
  <c r="N129" i="8" s="1"/>
  <c r="N125" i="8" a="1"/>
  <c r="N125" i="8" s="1"/>
  <c r="L363" i="8"/>
  <c r="I428" i="8"/>
  <c r="N232" i="8" a="1"/>
  <c r="N232" i="8" s="1"/>
  <c r="N214" i="8" a="1"/>
  <c r="N214" i="8" s="1"/>
  <c r="N241" i="8" a="1"/>
  <c r="N241" i="8" s="1"/>
  <c r="L413" i="8"/>
  <c r="K363" i="8"/>
  <c r="J430" i="8"/>
  <c r="E415" i="8"/>
  <c r="F362" i="8"/>
  <c r="E408" i="8"/>
  <c r="K429" i="8"/>
  <c r="G423" i="8"/>
  <c r="G342" i="8"/>
  <c r="J408" i="8"/>
  <c r="G365" i="8"/>
  <c r="G428" i="8"/>
  <c r="G430" i="8"/>
  <c r="H425" i="8"/>
  <c r="G408" i="8"/>
  <c r="H413" i="8"/>
  <c r="H365" i="8"/>
  <c r="L276" i="8"/>
  <c r="I413" i="8"/>
  <c r="O243" i="8" a="1"/>
  <c r="O243" i="8" s="1"/>
  <c r="E409" i="8"/>
  <c r="L369" i="8"/>
  <c r="E342" i="8"/>
  <c r="AA196" i="8"/>
  <c r="F373" i="8"/>
  <c r="K366" i="8"/>
  <c r="K361" i="8"/>
  <c r="K422" i="8"/>
  <c r="F244" i="8" a="1"/>
  <c r="F244" i="8" s="1"/>
  <c r="AA207" i="8"/>
  <c r="F311" i="8" s="1"/>
  <c r="L361" i="8"/>
  <c r="F408" i="8"/>
  <c r="J432" i="8"/>
  <c r="K343" i="8"/>
  <c r="F369" i="8"/>
  <c r="J348" i="8"/>
  <c r="K425" i="8"/>
  <c r="G369" i="8"/>
  <c r="J370" i="8"/>
  <c r="J413" i="8"/>
  <c r="F361" i="8"/>
  <c r="F413" i="8"/>
  <c r="H208" i="8"/>
  <c r="L364" i="8"/>
  <c r="J425" i="8"/>
  <c r="G413" i="8"/>
  <c r="G276" i="8"/>
  <c r="F415" i="8"/>
  <c r="AA176" i="8"/>
  <c r="AA217" i="8" s="1"/>
  <c r="K369" i="8"/>
  <c r="H276" i="8"/>
  <c r="G436" i="8"/>
  <c r="K428" i="8"/>
  <c r="K364" i="8"/>
  <c r="K351" i="8"/>
  <c r="J361" i="8"/>
  <c r="G429" i="8"/>
  <c r="G373" i="8"/>
  <c r="G362" i="8"/>
  <c r="K350" i="8"/>
  <c r="L430" i="8"/>
  <c r="I362" i="8"/>
  <c r="G425" i="8"/>
  <c r="G431" i="8"/>
  <c r="J366" i="8"/>
  <c r="L368" i="8"/>
  <c r="K430" i="8"/>
  <c r="G435" i="8"/>
  <c r="J428" i="8"/>
  <c r="F429" i="8"/>
  <c r="F425" i="8"/>
  <c r="K348" i="8"/>
  <c r="G208" i="8"/>
  <c r="J423" i="8"/>
  <c r="G364" i="8"/>
  <c r="E348" i="8"/>
  <c r="I370" i="8"/>
  <c r="K432" i="8"/>
  <c r="M82" i="8" a="1"/>
  <c r="M82" i="8" s="1"/>
  <c r="L348" i="8"/>
  <c r="H430" i="8"/>
  <c r="F431" i="8"/>
  <c r="J274" i="8"/>
  <c r="F436" i="8"/>
  <c r="F348" i="8"/>
  <c r="K276" i="8"/>
  <c r="L436" i="8"/>
  <c r="I361" i="8"/>
  <c r="I366" i="8"/>
  <c r="L349" i="8"/>
  <c r="J433" i="8"/>
  <c r="O242" i="8" a="1"/>
  <c r="O242" i="8" s="1"/>
  <c r="K145" i="8" a="1"/>
  <c r="K145" i="8" s="1"/>
  <c r="K78" i="8"/>
  <c r="J91" i="8"/>
  <c r="I78" i="8"/>
  <c r="AB206" i="8"/>
  <c r="G310" i="8" s="1"/>
  <c r="AA90" i="8"/>
  <c r="F307" i="8" s="1"/>
  <c r="N267" i="8"/>
  <c r="AA209" i="8"/>
  <c r="F313" i="8" s="1"/>
  <c r="AE91" i="8"/>
  <c r="AA92" i="8"/>
  <c r="F309" i="8" s="1"/>
  <c r="AE92" i="8"/>
  <c r="N206" i="8"/>
  <c r="N193" i="8"/>
  <c r="AB193" i="8" s="1"/>
  <c r="AB209" i="8"/>
  <c r="G313" i="8" s="1"/>
  <c r="AE206" i="8"/>
  <c r="J310" i="8" s="1"/>
  <c r="N207" i="8"/>
  <c r="N194" i="8"/>
  <c r="AB194" i="8" s="1"/>
  <c r="AA206" i="8"/>
  <c r="F310" i="8" s="1"/>
  <c r="AE208" i="8"/>
  <c r="J312" i="8" s="1"/>
  <c r="N228" i="8" a="1"/>
  <c r="N228" i="8" s="1"/>
  <c r="H422" i="8"/>
  <c r="AE90" i="8"/>
  <c r="L422" i="8"/>
  <c r="L428" i="8"/>
  <c r="AA89" i="8"/>
  <c r="F306" i="8" s="1"/>
  <c r="AB207" i="8"/>
  <c r="N209" i="8"/>
  <c r="N195" i="8"/>
  <c r="AB195" i="8" s="1"/>
  <c r="AE209" i="8"/>
  <c r="J313" i="8" s="1"/>
  <c r="AE89" i="8"/>
  <c r="I433" i="8"/>
  <c r="N224" i="8" a="1"/>
  <c r="N224" i="8" s="1"/>
  <c r="N243" i="8" a="1"/>
  <c r="N243" i="8" s="1"/>
  <c r="F435" i="8"/>
  <c r="E274" i="8"/>
  <c r="H423" i="8"/>
  <c r="F427" i="8"/>
  <c r="K427" i="8"/>
  <c r="G366" i="8"/>
  <c r="K423" i="8"/>
  <c r="F430" i="8"/>
  <c r="L370" i="8"/>
  <c r="L423" i="8"/>
  <c r="F432" i="8"/>
  <c r="J427" i="8"/>
  <c r="J362" i="8"/>
  <c r="I278" i="8"/>
  <c r="L244" i="8" a="1"/>
  <c r="L244" i="8" s="1"/>
  <c r="J368" i="8"/>
  <c r="H373" i="8"/>
  <c r="K431" i="8"/>
  <c r="I430" i="8"/>
  <c r="H366" i="8"/>
  <c r="H433" i="8"/>
  <c r="L431" i="8"/>
  <c r="L432" i="8"/>
  <c r="I423" i="8"/>
  <c r="H428" i="8"/>
  <c r="F276" i="8"/>
  <c r="G348" i="8"/>
  <c r="L366" i="8"/>
  <c r="N89" i="8"/>
  <c r="N76" i="8"/>
  <c r="N90" i="8"/>
  <c r="N77" i="8"/>
  <c r="L373" i="8"/>
  <c r="N79" i="8"/>
  <c r="N92" i="8"/>
  <c r="L145" i="8" a="1"/>
  <c r="L145" i="8" s="1"/>
  <c r="N176" i="8"/>
  <c r="N217" i="8" s="1"/>
  <c r="K433" i="8"/>
  <c r="J349" i="8"/>
  <c r="G349" i="8"/>
  <c r="K370" i="8"/>
  <c r="L350" i="8"/>
  <c r="F366" i="8"/>
  <c r="U91" i="8"/>
  <c r="AH91" i="8" s="1"/>
  <c r="M308" i="8" s="1"/>
  <c r="E412" i="8"/>
  <c r="G371" i="8"/>
  <c r="K413" i="8"/>
  <c r="J145" i="8" a="1"/>
  <c r="J145" i="8" s="1"/>
  <c r="I276" i="8"/>
  <c r="L408" i="8"/>
  <c r="I374" i="8"/>
  <c r="G427" i="8"/>
  <c r="L415" i="8"/>
  <c r="F208" i="8"/>
  <c r="F278" i="8"/>
  <c r="G361" i="8"/>
  <c r="L433" i="8"/>
  <c r="I436" i="8"/>
  <c r="I373" i="8"/>
  <c r="M276" i="8"/>
  <c r="H244" i="8" a="1"/>
  <c r="H244" i="8" s="1"/>
  <c r="F422" i="8"/>
  <c r="H431" i="8"/>
  <c r="K412" i="8"/>
  <c r="G415" i="8"/>
  <c r="H361" i="8"/>
  <c r="J276" i="8"/>
  <c r="G244" i="8" a="1"/>
  <c r="G244" i="8" s="1"/>
  <c r="K371" i="8"/>
  <c r="N273" i="8"/>
  <c r="I368" i="8"/>
  <c r="H368" i="8"/>
  <c r="F433" i="8"/>
  <c r="E351" i="8"/>
  <c r="N266" i="8"/>
  <c r="I425" i="8"/>
  <c r="L425" i="8"/>
  <c r="K368" i="8"/>
  <c r="O87" i="7" a="1"/>
  <c r="O87" i="7" s="1"/>
  <c r="M139" i="7" a="1"/>
  <c r="M139" i="7" s="1"/>
  <c r="K57" i="7"/>
  <c r="N139" i="7" a="1"/>
  <c r="N139" i="7" s="1"/>
  <c r="N134" i="7" a="1"/>
  <c r="N134" i="7" s="1"/>
  <c r="K131" i="7" a="1"/>
  <c r="K131" i="7" s="1"/>
  <c r="M66" i="7" a="1"/>
  <c r="M66" i="7" s="1"/>
  <c r="K48" i="7"/>
  <c r="I137" i="7" a="1"/>
  <c r="I137" i="7" s="1"/>
  <c r="L118" i="7"/>
  <c r="H87" i="7" a="1"/>
  <c r="H87" i="7" s="1"/>
  <c r="N146" i="7" a="1"/>
  <c r="N146" i="7" s="1"/>
  <c r="P48" i="7"/>
  <c r="M118" i="7"/>
  <c r="L139" i="7" a="1"/>
  <c r="L139" i="7" s="1"/>
  <c r="P71" i="7" a="1"/>
  <c r="P71" i="7" s="1"/>
  <c r="N68" i="7" a="1"/>
  <c r="N68" i="7" s="1"/>
  <c r="N135" i="7" a="1"/>
  <c r="N135" i="7" s="1"/>
  <c r="L78" i="7" a="1"/>
  <c r="L78" i="7" s="1"/>
  <c r="I129" i="7" a="1"/>
  <c r="I129" i="7" s="1"/>
  <c r="J88" i="7" a="1"/>
  <c r="J88" i="7" s="1"/>
  <c r="K126" i="7" a="1"/>
  <c r="K126" i="7" s="1"/>
  <c r="G72" i="7" a="1"/>
  <c r="G72" i="7" s="1"/>
  <c r="I130" i="7" a="1"/>
  <c r="I130" i="7" s="1"/>
  <c r="P74" i="7" a="1"/>
  <c r="P74" i="7" s="1"/>
  <c r="O126" i="7" a="1"/>
  <c r="O126" i="7" s="1"/>
  <c r="P82" i="7"/>
  <c r="O80" i="7" a="1"/>
  <c r="O80" i="7" s="1"/>
  <c r="M68" i="7" a="1"/>
  <c r="M68" i="7" s="1"/>
  <c r="N87" i="7" a="1"/>
  <c r="N87" i="7" s="1"/>
  <c r="H118" i="7"/>
  <c r="I60" i="7"/>
  <c r="J79" i="7" a="1"/>
  <c r="J79" i="7" s="1"/>
  <c r="P55" i="7"/>
  <c r="K76" i="7" a="1"/>
  <c r="K76" i="7" s="1"/>
  <c r="P129" i="7" a="1"/>
  <c r="P129" i="7" s="1"/>
  <c r="L143" i="7"/>
  <c r="K80" i="7" a="1"/>
  <c r="K80" i="7" s="1"/>
  <c r="G80" i="7" a="1"/>
  <c r="G80" i="7" s="1"/>
  <c r="J72" i="7" a="1"/>
  <c r="J72" i="7" s="1"/>
  <c r="P72" i="7" a="1"/>
  <c r="P72" i="7" s="1"/>
  <c r="O135" i="7" a="1"/>
  <c r="O135" i="7" s="1"/>
  <c r="K79" i="7" a="1"/>
  <c r="K79" i="7" s="1"/>
  <c r="O143" i="7"/>
  <c r="N57" i="7"/>
  <c r="J135" i="7" a="1"/>
  <c r="J135" i="7" s="1"/>
  <c r="J71" i="7" a="1"/>
  <c r="J71" i="7" s="1"/>
  <c r="I56" i="7"/>
  <c r="O76" i="7" a="1"/>
  <c r="O76" i="7" s="1"/>
  <c r="F112" i="7"/>
  <c r="G127" i="7" a="1"/>
  <c r="G127" i="7" s="1"/>
  <c r="L76" i="7" a="1"/>
  <c r="L76" i="7" s="1"/>
  <c r="N112" i="7"/>
  <c r="K112" i="7"/>
  <c r="H72" i="7" a="1"/>
  <c r="H72" i="7" s="1"/>
  <c r="F56" i="7"/>
  <c r="M116" i="7"/>
  <c r="O48" i="7"/>
  <c r="K135" i="7" a="1"/>
  <c r="K135" i="7" s="1"/>
  <c r="M112" i="7"/>
  <c r="O72" i="7" a="1"/>
  <c r="O72" i="7" s="1"/>
  <c r="I87" i="7" a="1"/>
  <c r="I87" i="7" s="1"/>
  <c r="N143" i="7"/>
  <c r="K72" i="7" a="1"/>
  <c r="K72" i="7" s="1"/>
  <c r="O82" i="7"/>
  <c r="O50" i="7"/>
  <c r="N61" i="7"/>
  <c r="H56" i="7"/>
  <c r="K88" i="7" a="1"/>
  <c r="K88" i="7" s="1"/>
  <c r="M111" i="7"/>
  <c r="M134" i="7" a="1"/>
  <c r="M134" i="7" s="1"/>
  <c r="L130" i="7" a="1"/>
  <c r="L130" i="7" s="1"/>
  <c r="I80" i="7" a="1"/>
  <c r="I80" i="7" s="1"/>
  <c r="K74" i="7" a="1"/>
  <c r="K74" i="7" s="1"/>
  <c r="L133" i="7" a="1"/>
  <c r="L133" i="7" s="1"/>
  <c r="M147" i="7" a="1"/>
  <c r="M147" i="7" s="1"/>
  <c r="J126" i="7" a="1"/>
  <c r="J126" i="7" s="1"/>
  <c r="L137" i="7" a="1"/>
  <c r="L137" i="7" s="1"/>
  <c r="L138" i="7" a="1"/>
  <c r="L138" i="7" s="1"/>
  <c r="K130" i="7" a="1"/>
  <c r="K130" i="7" s="1"/>
  <c r="J76" i="7" a="1"/>
  <c r="J76" i="7" s="1"/>
  <c r="I147" i="7" a="1"/>
  <c r="I147" i="7" s="1"/>
  <c r="I115" i="7"/>
  <c r="J80" i="7" a="1"/>
  <c r="J80" i="7" s="1"/>
  <c r="I54" i="7"/>
  <c r="I70" i="7" a="1"/>
  <c r="I70" i="7" s="1"/>
  <c r="H408" i="8"/>
  <c r="H429" i="8"/>
  <c r="S89" i="8"/>
  <c r="AF89" i="8" s="1"/>
  <c r="M129" i="7" a="1"/>
  <c r="M129" i="7" s="1"/>
  <c r="E354" i="8"/>
  <c r="E347" i="8"/>
  <c r="F360" i="8"/>
  <c r="N147" i="7" a="1"/>
  <c r="N147" i="7" s="1"/>
  <c r="O147" i="7" a="1"/>
  <c r="O147" i="7" s="1"/>
  <c r="G67" i="7" a="1"/>
  <c r="G67" i="7" s="1"/>
  <c r="F53" i="7"/>
  <c r="L83" i="7"/>
  <c r="G426" i="8"/>
  <c r="G416" i="8"/>
  <c r="K360" i="8"/>
  <c r="K354" i="8"/>
  <c r="K347" i="8"/>
  <c r="M119" i="7"/>
  <c r="M145" i="7" a="1"/>
  <c r="M145" i="7" s="1"/>
  <c r="H50" i="7"/>
  <c r="P53" i="7"/>
  <c r="P59" i="7"/>
  <c r="Q157" i="8"/>
  <c r="G374" i="8"/>
  <c r="G351" i="8"/>
  <c r="K277" i="8"/>
  <c r="H277" i="8"/>
  <c r="J277" i="8"/>
  <c r="L277" i="8"/>
  <c r="E277" i="8"/>
  <c r="M277" i="8"/>
  <c r="G277" i="8"/>
  <c r="H354" i="8"/>
  <c r="H347" i="8"/>
  <c r="H360" i="8"/>
  <c r="I360" i="8"/>
  <c r="J367" i="8"/>
  <c r="J343" i="8"/>
  <c r="L374" i="8"/>
  <c r="L351" i="8"/>
  <c r="O26" i="8"/>
  <c r="I431" i="8"/>
  <c r="J431" i="8"/>
  <c r="E343" i="8"/>
  <c r="E349" i="8"/>
  <c r="I426" i="8"/>
  <c r="I416" i="8"/>
  <c r="L360" i="8"/>
  <c r="L354" i="8"/>
  <c r="L347" i="8"/>
  <c r="O179" i="8"/>
  <c r="O171" i="8"/>
  <c r="O212" i="8" s="1" a="1"/>
  <c r="O212" i="8" s="1"/>
  <c r="H91" i="8"/>
  <c r="H274" i="8"/>
  <c r="H145" i="8" a="1"/>
  <c r="H145" i="8" s="1"/>
  <c r="F350" i="8"/>
  <c r="F363" i="8"/>
  <c r="F354" i="8"/>
  <c r="F342" i="8"/>
  <c r="H416" i="8"/>
  <c r="L119" i="7"/>
  <c r="L145" i="7" a="1"/>
  <c r="L145" i="7" s="1"/>
  <c r="J147" i="7" a="1"/>
  <c r="J147" i="7" s="1"/>
  <c r="H367" i="8"/>
  <c r="H343" i="8"/>
  <c r="H355" i="8"/>
  <c r="K426" i="8"/>
  <c r="K416" i="8"/>
  <c r="F277" i="8"/>
  <c r="S163" i="8"/>
  <c r="H111" i="7"/>
  <c r="O172" i="8"/>
  <c r="O213" i="8" s="1" a="1"/>
  <c r="O213" i="8" s="1"/>
  <c r="O178" i="8"/>
  <c r="J116" i="7"/>
  <c r="K129" i="7" a="1"/>
  <c r="K129" i="7" s="1"/>
  <c r="H362" i="8"/>
  <c r="H349" i="8"/>
  <c r="H342" i="8"/>
  <c r="F367" i="8"/>
  <c r="F343" i="8"/>
  <c r="F349" i="8"/>
  <c r="F355" i="8"/>
  <c r="I369" i="8"/>
  <c r="J369" i="8"/>
  <c r="N54" i="7"/>
  <c r="N70" i="7" a="1"/>
  <c r="N70" i="7" s="1"/>
  <c r="O60" i="7"/>
  <c r="O67" i="7" a="1"/>
  <c r="O67" i="7" s="1"/>
  <c r="H76" i="7" a="1"/>
  <c r="H76" i="7" s="1"/>
  <c r="O138" i="7" a="1"/>
  <c r="O138" i="7" s="1"/>
  <c r="F145" i="8" a="1"/>
  <c r="F145" i="8" s="1"/>
  <c r="K367" i="8"/>
  <c r="H115" i="7"/>
  <c r="G91" i="8"/>
  <c r="G274" i="8"/>
  <c r="G145" i="8" a="1"/>
  <c r="G145" i="8" s="1"/>
  <c r="P127" i="7" a="1"/>
  <c r="P127" i="7" s="1"/>
  <c r="F55" i="7"/>
  <c r="F48" i="7"/>
  <c r="M141" i="7"/>
  <c r="M110" i="7"/>
  <c r="I422" i="8"/>
  <c r="I412" i="8"/>
  <c r="J435" i="8"/>
  <c r="J415" i="8"/>
  <c r="F426" i="8"/>
  <c r="F416" i="8"/>
  <c r="M83" i="8" a="1"/>
  <c r="M83" i="8" s="1"/>
  <c r="P86" i="7" a="1"/>
  <c r="P86" i="7" s="1"/>
  <c r="H369" i="8"/>
  <c r="H351" i="8"/>
  <c r="I435" i="8"/>
  <c r="I415" i="8"/>
  <c r="K434" i="8"/>
  <c r="K409" i="8"/>
  <c r="L196" i="8"/>
  <c r="L208" i="8"/>
  <c r="M208" i="8"/>
  <c r="M244" i="8" a="1"/>
  <c r="M244" i="8" s="1"/>
  <c r="N181" i="8"/>
  <c r="N218" i="8" s="1"/>
  <c r="AA181" i="8"/>
  <c r="AA218" i="8" s="1"/>
  <c r="J134" i="7" a="1"/>
  <c r="J134" i="7" s="1"/>
  <c r="J111" i="7"/>
  <c r="N79" i="7" a="1"/>
  <c r="N79" i="7" s="1"/>
  <c r="J54" i="7"/>
  <c r="O117" i="7"/>
  <c r="O110" i="7"/>
  <c r="O141" i="7"/>
  <c r="O133" i="7" a="1"/>
  <c r="O133" i="7" s="1"/>
  <c r="P133" i="7" a="1"/>
  <c r="P133" i="7" s="1"/>
  <c r="N142" i="7"/>
  <c r="I365" i="8"/>
  <c r="I355" i="8"/>
  <c r="O139" i="7" a="1"/>
  <c r="O139" i="7" s="1"/>
  <c r="O112" i="7"/>
  <c r="H350" i="8"/>
  <c r="H363" i="8"/>
  <c r="I350" i="8"/>
  <c r="I363" i="8"/>
  <c r="I342" i="8"/>
  <c r="I354" i="8"/>
  <c r="I408" i="8"/>
  <c r="I429" i="8"/>
  <c r="J429" i="8"/>
  <c r="Q164" i="8"/>
  <c r="P169" i="8"/>
  <c r="P243" i="8" s="1" a="1"/>
  <c r="P243" i="8" s="1"/>
  <c r="G139" i="7" a="1"/>
  <c r="G139" i="7" s="1"/>
  <c r="O118" i="7"/>
  <c r="F91" i="8"/>
  <c r="F274" i="8"/>
  <c r="F407" i="8"/>
  <c r="F424" i="8"/>
  <c r="F414" i="8"/>
  <c r="I347" i="8"/>
  <c r="G55" i="7"/>
  <c r="G48" i="7"/>
  <c r="H74" i="7" a="1"/>
  <c r="H74" i="7" s="1"/>
  <c r="O174" i="8"/>
  <c r="O215" i="8" s="1" a="1"/>
  <c r="O215" i="8" s="1"/>
  <c r="G354" i="8"/>
  <c r="G347" i="8"/>
  <c r="G360" i="8"/>
  <c r="O54" i="7"/>
  <c r="O70" i="7" a="1"/>
  <c r="O70" i="7" s="1"/>
  <c r="P70" i="7" a="1"/>
  <c r="P70" i="7" s="1"/>
  <c r="N67" i="7" a="1"/>
  <c r="N67" i="7" s="1"/>
  <c r="N60" i="7"/>
  <c r="O30" i="8"/>
  <c r="O24" i="8"/>
  <c r="G110" i="7"/>
  <c r="G133" i="7" a="1"/>
  <c r="G133" i="7" s="1"/>
  <c r="G143" i="7"/>
  <c r="M53" i="7"/>
  <c r="G118" i="7"/>
  <c r="G412" i="8"/>
  <c r="K407" i="8"/>
  <c r="K414" i="8"/>
  <c r="K424" i="8"/>
  <c r="AB89" i="8"/>
  <c r="G306" i="8" s="1"/>
  <c r="M200" i="8" a="1"/>
  <c r="M200" i="8" s="1"/>
  <c r="AA194" i="8"/>
  <c r="AA200" i="8" s="1" a="1"/>
  <c r="AA200" i="8" s="1"/>
  <c r="E350" i="8"/>
  <c r="I50" i="7"/>
  <c r="I84" i="7"/>
  <c r="I76" i="7" a="1"/>
  <c r="I76" i="7" s="1"/>
  <c r="F351" i="8"/>
  <c r="F364" i="8"/>
  <c r="L434" i="8"/>
  <c r="L409" i="8"/>
  <c r="F370" i="8"/>
  <c r="F347" i="8"/>
  <c r="E414" i="8"/>
  <c r="E407" i="8"/>
  <c r="N277" i="8"/>
  <c r="M130" i="7" a="1"/>
  <c r="M130" i="7" s="1"/>
  <c r="K68" i="7" a="1"/>
  <c r="K68" i="7" s="1"/>
  <c r="O68" i="7" a="1"/>
  <c r="O68" i="7" s="1"/>
  <c r="N119" i="7"/>
  <c r="N145" i="7" a="1"/>
  <c r="N145" i="7" s="1"/>
  <c r="O145" i="7" a="1"/>
  <c r="O145" i="7" s="1"/>
  <c r="H88" i="7" a="1"/>
  <c r="H88" i="7" s="1"/>
  <c r="K208" i="8"/>
  <c r="K244" i="8" a="1"/>
  <c r="K244" i="8" s="1"/>
  <c r="J426" i="8"/>
  <c r="J416" i="8"/>
  <c r="L426" i="8"/>
  <c r="L416" i="8"/>
  <c r="G432" i="8"/>
  <c r="H432" i="8"/>
  <c r="S90" i="8"/>
  <c r="AF90" i="8" s="1"/>
  <c r="I208" i="8"/>
  <c r="I244" i="8" a="1"/>
  <c r="I244" i="8" s="1"/>
  <c r="H54" i="7"/>
  <c r="I367" i="8"/>
  <c r="I343" i="8"/>
  <c r="I88" i="7" a="1"/>
  <c r="I88" i="7" s="1"/>
  <c r="H426" i="8"/>
  <c r="K349" i="8"/>
  <c r="K342" i="8"/>
  <c r="K362" i="8"/>
  <c r="L362" i="8"/>
  <c r="I434" i="8"/>
  <c r="I409" i="8"/>
  <c r="J434" i="8"/>
  <c r="J409" i="8"/>
  <c r="J278" i="8"/>
  <c r="G278" i="8"/>
  <c r="K278" i="8"/>
  <c r="H278" i="8"/>
  <c r="E278" i="8"/>
  <c r="L278" i="8"/>
  <c r="I349" i="8"/>
  <c r="I424" i="8"/>
  <c r="I407" i="8"/>
  <c r="I414" i="8"/>
  <c r="I145" i="7" a="1"/>
  <c r="I145" i="7" s="1"/>
  <c r="P146" i="7" a="1"/>
  <c r="P146" i="7" s="1"/>
  <c r="P119" i="7"/>
  <c r="P141" i="7"/>
  <c r="L53" i="7"/>
  <c r="N71" i="7" a="1"/>
  <c r="N71" i="7" s="1"/>
  <c r="G56" i="7"/>
  <c r="L79" i="7" a="1"/>
  <c r="L79" i="7" s="1"/>
  <c r="T91" i="8"/>
  <c r="AG91" i="8" s="1"/>
  <c r="N53" i="7"/>
  <c r="J83" i="7"/>
  <c r="J49" i="7"/>
  <c r="G424" i="8"/>
  <c r="G414" i="8"/>
  <c r="G407" i="8"/>
  <c r="J354" i="8"/>
  <c r="J347" i="8"/>
  <c r="J360" i="8"/>
  <c r="H110" i="7"/>
  <c r="H141" i="7"/>
  <c r="H60" i="7"/>
  <c r="M49" i="7"/>
  <c r="J424" i="8"/>
  <c r="J414" i="8"/>
  <c r="J407" i="8"/>
  <c r="I110" i="7"/>
  <c r="H53" i="7"/>
  <c r="H59" i="7"/>
  <c r="J127" i="7" a="1"/>
  <c r="J127" i="7" s="1"/>
  <c r="K82" i="7"/>
  <c r="K56" i="7"/>
  <c r="I57" i="7"/>
  <c r="P67" i="7" a="1"/>
  <c r="P67" i="7" s="1"/>
  <c r="J56" i="7"/>
  <c r="N83" i="7"/>
  <c r="N49" i="7"/>
  <c r="H370" i="8"/>
  <c r="G370" i="8"/>
  <c r="J350" i="8"/>
  <c r="J342" i="8"/>
  <c r="J363" i="8"/>
  <c r="K365" i="8"/>
  <c r="K355" i="8"/>
  <c r="J208" i="8"/>
  <c r="K374" i="8"/>
  <c r="K436" i="8"/>
  <c r="F368" i="8"/>
  <c r="G368" i="8"/>
  <c r="G363" i="8"/>
  <c r="G350" i="8"/>
  <c r="L365" i="8"/>
  <c r="L355" i="8"/>
  <c r="O175" i="8"/>
  <c r="O216" i="8" s="1" a="1"/>
  <c r="O216" i="8" s="1"/>
  <c r="F374" i="8"/>
  <c r="K91" i="8"/>
  <c r="K274" i="8"/>
  <c r="H424" i="8"/>
  <c r="H407" i="8"/>
  <c r="H414" i="8"/>
  <c r="R159" i="8"/>
  <c r="M84" i="7"/>
  <c r="N84" i="7"/>
  <c r="M50" i="7"/>
  <c r="O71" i="7" a="1"/>
  <c r="O71" i="7" s="1"/>
  <c r="L88" i="7" a="1"/>
  <c r="L88" i="7" s="1"/>
  <c r="I48" i="7"/>
  <c r="N75" i="7" a="1"/>
  <c r="N75" i="7" s="1"/>
  <c r="N86" i="7" a="1"/>
  <c r="N86" i="7" s="1"/>
  <c r="O74" i="7" a="1"/>
  <c r="O74" i="7" s="1"/>
  <c r="L56" i="7"/>
  <c r="H55" i="7"/>
  <c r="H82" i="7"/>
  <c r="H48" i="7"/>
  <c r="I274" i="8"/>
  <c r="I145" i="8" a="1"/>
  <c r="I145" i="8" s="1"/>
  <c r="I91" i="8"/>
  <c r="H57" i="7"/>
  <c r="I351" i="8"/>
  <c r="I364" i="8"/>
  <c r="J364" i="8"/>
  <c r="E355" i="8"/>
  <c r="H374" i="8"/>
  <c r="H436" i="8"/>
  <c r="L424" i="8"/>
  <c r="L407" i="8"/>
  <c r="L414" i="8"/>
  <c r="J244" i="8" a="1"/>
  <c r="J244" i="8" s="1"/>
  <c r="I371" i="8"/>
  <c r="F412" i="8"/>
  <c r="O173" i="8"/>
  <c r="O214" i="8" s="1" a="1"/>
  <c r="O214" i="8" s="1"/>
  <c r="O167" i="8"/>
  <c r="I53" i="7"/>
  <c r="M88" i="7" a="1"/>
  <c r="M88" i="7" s="1"/>
  <c r="K133" i="7" a="1"/>
  <c r="K133" i="7" s="1"/>
  <c r="F57" i="7"/>
  <c r="J374" i="8"/>
  <c r="J436" i="8"/>
  <c r="H139" i="7" a="1"/>
  <c r="H139" i="7" s="1"/>
  <c r="AA195" i="8"/>
  <c r="AA201" i="8" s="1" a="1"/>
  <c r="AA201" i="8" s="1"/>
  <c r="M201" i="8" a="1"/>
  <c r="M201" i="8" s="1"/>
  <c r="N272" i="8"/>
  <c r="I138" i="7" a="1"/>
  <c r="I138" i="7" s="1"/>
  <c r="O180" i="8"/>
  <c r="N88" i="7" a="1"/>
  <c r="N88" i="7" s="1"/>
  <c r="G54" i="7"/>
  <c r="N76" i="7" a="1"/>
  <c r="N76" i="7" s="1"/>
  <c r="M67" i="7" a="1"/>
  <c r="M67" i="7" s="1"/>
  <c r="G367" i="8"/>
  <c r="G343" i="8"/>
  <c r="G355" i="8"/>
  <c r="K435" i="8"/>
  <c r="Q151" i="8"/>
  <c r="O36" i="8"/>
  <c r="O134" i="7" a="1"/>
  <c r="O134" i="7" s="1"/>
  <c r="O111" i="7"/>
  <c r="O142" i="7"/>
  <c r="O31" i="8"/>
  <c r="I348" i="8"/>
  <c r="O37" i="8"/>
  <c r="N278" i="8"/>
  <c r="L367" i="8"/>
  <c r="L343" i="8"/>
  <c r="AB90" i="8"/>
  <c r="G307" i="8" s="1"/>
  <c r="H143" i="7"/>
  <c r="H112" i="7"/>
  <c r="N265" i="8"/>
  <c r="N33" i="8"/>
  <c r="N100" i="8" s="1"/>
  <c r="P111" i="7"/>
  <c r="N269" i="8"/>
  <c r="K117" i="7"/>
  <c r="K110" i="7"/>
  <c r="K141" i="7"/>
  <c r="J55" i="7"/>
  <c r="J48" i="7"/>
  <c r="G61" i="7"/>
  <c r="O75" i="7" a="1"/>
  <c r="O75" i="7" s="1"/>
  <c r="O83" i="7"/>
  <c r="O49" i="7"/>
  <c r="K116" i="7"/>
  <c r="H435" i="8"/>
  <c r="J344" i="8"/>
  <c r="J372" i="8"/>
  <c r="H427" i="8"/>
  <c r="AB92" i="8"/>
  <c r="G309" i="8" s="1"/>
  <c r="I125" i="7" a="1"/>
  <c r="I125" i="7" s="1"/>
  <c r="N271" i="8"/>
  <c r="O35" i="8"/>
  <c r="O28" i="8"/>
  <c r="M274" i="8"/>
  <c r="M91" i="8"/>
  <c r="M78" i="8"/>
  <c r="J50" i="7"/>
  <c r="J84" i="7"/>
  <c r="L84" i="7"/>
  <c r="L50" i="7"/>
  <c r="K84" i="7"/>
  <c r="K50" i="7"/>
  <c r="N48" i="7"/>
  <c r="N55" i="7"/>
  <c r="H61" i="7"/>
  <c r="P54" i="7"/>
  <c r="H79" i="7" a="1"/>
  <c r="H79" i="7" s="1"/>
  <c r="L427" i="8"/>
  <c r="O29" i="8"/>
  <c r="K344" i="8"/>
  <c r="K372" i="8"/>
  <c r="L412" i="8"/>
  <c r="I135" i="7" a="1"/>
  <c r="I135" i="7" s="1"/>
  <c r="J75" i="7" a="1"/>
  <c r="J75" i="7" s="1"/>
  <c r="I61" i="7"/>
  <c r="I68" i="7" a="1"/>
  <c r="I68" i="7" s="1"/>
  <c r="I79" i="7" a="1"/>
  <c r="I79" i="7" s="1"/>
  <c r="G433" i="8"/>
  <c r="J365" i="8"/>
  <c r="J355" i="8"/>
  <c r="L91" i="8"/>
  <c r="L274" i="8"/>
  <c r="L78" i="8"/>
  <c r="L371" i="8"/>
  <c r="L372" i="8"/>
  <c r="L344" i="8"/>
  <c r="I427" i="8"/>
  <c r="M145" i="8" a="1"/>
  <c r="M145" i="8" s="1"/>
  <c r="F371" i="8"/>
  <c r="J119" i="7"/>
  <c r="M138" i="7" a="1"/>
  <c r="M138" i="7" s="1"/>
  <c r="H67" i="7" a="1"/>
  <c r="H67" i="7" s="1"/>
  <c r="N80" i="7" a="1"/>
  <c r="N80" i="7" s="1"/>
  <c r="K86" i="7" a="1"/>
  <c r="K86" i="7" s="1"/>
  <c r="N56" i="7"/>
  <c r="P116" i="7"/>
  <c r="K54" i="7"/>
  <c r="K70" i="7" a="1"/>
  <c r="K70" i="7" s="1"/>
  <c r="F61" i="7"/>
  <c r="H86" i="7" a="1"/>
  <c r="H86" i="7" s="1"/>
  <c r="H83" i="7"/>
  <c r="H49" i="7"/>
  <c r="N276" i="8"/>
  <c r="N38" i="8"/>
  <c r="N101" i="8" s="1"/>
  <c r="E413" i="8"/>
  <c r="F428" i="8"/>
  <c r="J373" i="8"/>
  <c r="E344" i="8"/>
  <c r="J351" i="8"/>
  <c r="J371" i="8"/>
  <c r="L129" i="7" a="1"/>
  <c r="L129" i="7" s="1"/>
  <c r="L48" i="7"/>
  <c r="N270" i="8"/>
  <c r="L86" i="7" a="1"/>
  <c r="L86" i="7" s="1"/>
  <c r="O56" i="7"/>
  <c r="I49" i="7"/>
  <c r="I83" i="7"/>
  <c r="N117" i="7"/>
  <c r="N110" i="7"/>
  <c r="P135" i="7" a="1"/>
  <c r="P135" i="7" s="1"/>
  <c r="K145" i="7" a="1"/>
  <c r="K145" i="7" s="1"/>
  <c r="K119" i="7"/>
  <c r="S92" i="8"/>
  <c r="AF92" i="8" s="1"/>
  <c r="K373" i="8"/>
  <c r="F372" i="8"/>
  <c r="F344" i="8"/>
  <c r="F409" i="8"/>
  <c r="F434" i="8"/>
  <c r="H412" i="8"/>
  <c r="O137" i="7" a="1"/>
  <c r="O137" i="7" s="1"/>
  <c r="K142" i="7"/>
  <c r="K111" i="7"/>
  <c r="K134" i="7" a="1"/>
  <c r="K134" i="7" s="1"/>
  <c r="O32" i="8"/>
  <c r="I67" i="7" a="1"/>
  <c r="I67" i="7" s="1"/>
  <c r="K78" i="7" a="1"/>
  <c r="K78" i="7" s="1"/>
  <c r="J61" i="7"/>
  <c r="J68" i="7" a="1"/>
  <c r="J68" i="7" s="1"/>
  <c r="I116" i="7"/>
  <c r="M75" i="7" a="1"/>
  <c r="M75" i="7" s="1"/>
  <c r="L70" i="7" a="1"/>
  <c r="L70" i="7" s="1"/>
  <c r="M48" i="7"/>
  <c r="M82" i="7"/>
  <c r="I143" i="7"/>
  <c r="I112" i="7"/>
  <c r="J422" i="8"/>
  <c r="J412" i="8"/>
  <c r="H371" i="8"/>
  <c r="H348" i="8"/>
  <c r="F365" i="8"/>
  <c r="Q158" i="8"/>
  <c r="P168" i="8"/>
  <c r="P242" i="8" s="1" a="1"/>
  <c r="P242" i="8" s="1"/>
  <c r="H372" i="8"/>
  <c r="H344" i="8"/>
  <c r="H434" i="8"/>
  <c r="H409" i="8"/>
  <c r="I118" i="7"/>
  <c r="L435" i="8"/>
  <c r="L134" i="7" a="1"/>
  <c r="L134" i="7" s="1"/>
  <c r="L142" i="7"/>
  <c r="L111" i="7"/>
  <c r="J141" i="7"/>
  <c r="J110" i="7"/>
  <c r="J117" i="7"/>
  <c r="J67" i="7" a="1"/>
  <c r="J67" i="7" s="1"/>
  <c r="O146" i="7" a="1"/>
  <c r="O146" i="7" s="1"/>
  <c r="J59" i="7"/>
  <c r="J53" i="7"/>
  <c r="P68" i="7" a="1"/>
  <c r="P68" i="7" s="1"/>
  <c r="L71" i="7" a="1"/>
  <c r="L71" i="7" s="1"/>
  <c r="L57" i="7"/>
  <c r="G49" i="7"/>
  <c r="J115" i="7"/>
  <c r="G372" i="8"/>
  <c r="G344" i="8"/>
  <c r="G434" i="8"/>
  <c r="G409" i="8"/>
  <c r="E416" i="8"/>
  <c r="K415" i="8"/>
  <c r="H415" i="8"/>
  <c r="I344" i="8"/>
  <c r="I372" i="8"/>
  <c r="L141" i="7"/>
  <c r="L110" i="7"/>
  <c r="K138" i="7" a="1"/>
  <c r="K138" i="7" s="1"/>
  <c r="I139" i="7" a="1"/>
  <c r="I139" i="7" s="1"/>
  <c r="K75" i="7" a="1"/>
  <c r="K75" i="7" s="1"/>
  <c r="M54" i="7"/>
  <c r="M70" i="7" a="1"/>
  <c r="M70" i="7" s="1"/>
  <c r="O25" i="8"/>
  <c r="M71" i="7" a="1"/>
  <c r="M71" i="7" s="1"/>
  <c r="K60" i="7"/>
  <c r="K83" i="7"/>
  <c r="K107" i="9" l="1" a="1"/>
  <c r="K107" i="9" s="1"/>
  <c r="N107" i="9" a="1"/>
  <c r="N107" i="9" s="1"/>
  <c r="J107" i="9" a="1"/>
  <c r="J107" i="9" s="1"/>
  <c r="N85" i="9" a="1"/>
  <c r="N85" i="9" s="1"/>
  <c r="N96" i="9" a="1"/>
  <c r="N96" i="9" s="1"/>
  <c r="K96" i="9" a="1"/>
  <c r="K96" i="9" s="1"/>
  <c r="J96" i="9" a="1"/>
  <c r="J96" i="9" s="1"/>
  <c r="K85" i="9" a="1"/>
  <c r="K85" i="9" s="1"/>
  <c r="J85" i="9" a="1"/>
  <c r="J85" i="9" s="1"/>
  <c r="N74" i="9" a="1"/>
  <c r="N74" i="9" s="1"/>
  <c r="K74" i="9" a="1"/>
  <c r="K74" i="9" s="1"/>
  <c r="J74" i="9" a="1"/>
  <c r="J74" i="9" s="1"/>
  <c r="J125" i="7" a="1"/>
  <c r="J125" i="7" s="1"/>
  <c r="O66" i="7" a="1"/>
  <c r="O66" i="7" s="1"/>
  <c r="O53" i="7"/>
  <c r="O69" i="7" s="1" a="1"/>
  <c r="O69" i="7" s="1"/>
  <c r="I66" i="7" a="1"/>
  <c r="I66" i="7" s="1"/>
  <c r="P66" i="7" a="1"/>
  <c r="P66" i="7" s="1"/>
  <c r="K101" i="9" a="1"/>
  <c r="K101" i="9" s="1"/>
  <c r="K120" i="9" s="1" a="1"/>
  <c r="K120" i="9" s="1"/>
  <c r="K89" i="9" a="1"/>
  <c r="K89" i="9" s="1"/>
  <c r="K88" i="9" a="1"/>
  <c r="K88" i="9" s="1"/>
  <c r="K70" i="9" a="1"/>
  <c r="K70" i="9" s="1"/>
  <c r="K68" i="9" a="1"/>
  <c r="K68" i="9" s="1"/>
  <c r="K64" i="9" a="1"/>
  <c r="K64" i="9" s="1"/>
  <c r="K72" i="9" a="1"/>
  <c r="K72" i="9" s="1"/>
  <c r="K93" i="9" a="1"/>
  <c r="K93" i="9" s="1"/>
  <c r="K105" i="9" a="1"/>
  <c r="K105" i="9" s="1"/>
  <c r="K150" i="9" s="1" a="1"/>
  <c r="K150" i="9" s="1"/>
  <c r="K75" i="9" a="1"/>
  <c r="K75" i="9" s="1"/>
  <c r="K94" i="9" a="1"/>
  <c r="K94" i="9" s="1"/>
  <c r="K153" i="9" s="1" a="1"/>
  <c r="K153" i="9" s="1"/>
  <c r="K98" i="9" a="1"/>
  <c r="K98" i="9" s="1"/>
  <c r="K106" i="9" a="1"/>
  <c r="K106" i="9" s="1"/>
  <c r="K151" i="9" s="1" a="1"/>
  <c r="K151" i="9" s="1"/>
  <c r="K73" i="9" a="1"/>
  <c r="K73" i="9" s="1"/>
  <c r="K66" i="9" a="1"/>
  <c r="K66" i="9" s="1"/>
  <c r="K69" i="9" a="1"/>
  <c r="K69" i="9" s="1"/>
  <c r="K102" i="9" a="1"/>
  <c r="K102" i="9" s="1"/>
  <c r="K97" i="9" a="1"/>
  <c r="K97" i="9" s="1"/>
  <c r="K90" i="9" a="1"/>
  <c r="K90" i="9" s="1"/>
  <c r="K77" i="9" a="1"/>
  <c r="K77" i="9" s="1"/>
  <c r="K76" i="9" a="1"/>
  <c r="K76" i="9" s="1"/>
  <c r="K100" i="9" a="1"/>
  <c r="K100" i="9" s="1"/>
  <c r="K119" i="9" s="1" a="1"/>
  <c r="K119" i="9" s="1"/>
  <c r="K82" i="9" a="1"/>
  <c r="K82" i="9" s="1"/>
  <c r="K80" i="9" a="1"/>
  <c r="K80" i="9" s="1"/>
  <c r="K91" i="9" a="1"/>
  <c r="K91" i="9" s="1"/>
  <c r="K67" i="9" a="1"/>
  <c r="K67" i="9" s="1"/>
  <c r="K99" i="9" a="1"/>
  <c r="K99" i="9" s="1"/>
  <c r="K78" i="9" a="1"/>
  <c r="K78" i="9" s="1"/>
  <c r="K113" i="9" s="1" a="1"/>
  <c r="K113" i="9" s="1"/>
  <c r="K84" i="9" a="1"/>
  <c r="K84" i="9" s="1"/>
  <c r="K71" i="9" a="1"/>
  <c r="K71" i="9" s="1"/>
  <c r="K92" i="9" a="1"/>
  <c r="K92" i="9" s="1"/>
  <c r="K104" i="9" a="1"/>
  <c r="K104" i="9" s="1"/>
  <c r="K149" i="9" s="1" a="1"/>
  <c r="K149" i="9" s="1"/>
  <c r="K95" i="9" a="1"/>
  <c r="K95" i="9" s="1"/>
  <c r="K154" i="9" s="1" a="1"/>
  <c r="K154" i="9" s="1"/>
  <c r="K79" i="9" a="1"/>
  <c r="K79" i="9" s="1"/>
  <c r="K114" i="9" s="1" a="1"/>
  <c r="K114" i="9" s="1"/>
  <c r="K86" i="9" a="1"/>
  <c r="K86" i="9" s="1"/>
  <c r="K87" i="9" a="1"/>
  <c r="K87" i="9" s="1"/>
  <c r="K103" i="9" a="1"/>
  <c r="K103" i="9" s="1"/>
  <c r="K122" i="9" s="1" a="1"/>
  <c r="K122" i="9" s="1"/>
  <c r="K83" i="9" a="1"/>
  <c r="K83" i="9" s="1"/>
  <c r="K81" i="9" a="1"/>
  <c r="K81" i="9" s="1"/>
  <c r="K116" i="9" s="1" a="1"/>
  <c r="K116" i="9" s="1"/>
  <c r="K65" i="9" a="1"/>
  <c r="K65" i="9" s="1"/>
  <c r="J89" i="9" a="1"/>
  <c r="J89" i="9" s="1"/>
  <c r="J80" i="9" a="1"/>
  <c r="J80" i="9" s="1"/>
  <c r="J66" i="9" a="1"/>
  <c r="J66" i="9" s="1"/>
  <c r="J78" i="9" a="1"/>
  <c r="J78" i="9" s="1"/>
  <c r="J113" i="9" s="1" a="1"/>
  <c r="J113" i="9" s="1"/>
  <c r="J94" i="9" a="1"/>
  <c r="J94" i="9" s="1"/>
  <c r="J153" i="9" s="1" a="1"/>
  <c r="J153" i="9" s="1"/>
  <c r="J65" i="9" a="1"/>
  <c r="J65" i="9" s="1"/>
  <c r="J90" i="9" a="1"/>
  <c r="J90" i="9" s="1"/>
  <c r="J82" i="9" a="1"/>
  <c r="J82" i="9" s="1"/>
  <c r="J101" i="9" a="1"/>
  <c r="J101" i="9" s="1"/>
  <c r="J120" i="9" s="1" a="1"/>
  <c r="J120" i="9" s="1"/>
  <c r="J69" i="9" a="1"/>
  <c r="J69" i="9" s="1"/>
  <c r="J70" i="9" a="1"/>
  <c r="J70" i="9" s="1"/>
  <c r="J73" i="9" a="1"/>
  <c r="J73" i="9" s="1"/>
  <c r="J103" i="9" a="1"/>
  <c r="J103" i="9" s="1"/>
  <c r="J122" i="9" s="1" a="1"/>
  <c r="J122" i="9" s="1"/>
  <c r="J77" i="9" a="1"/>
  <c r="J77" i="9" s="1"/>
  <c r="J79" i="9" a="1"/>
  <c r="J79" i="9" s="1"/>
  <c r="J114" i="9" s="1" a="1"/>
  <c r="J114" i="9" s="1"/>
  <c r="J99" i="9" a="1"/>
  <c r="J99" i="9" s="1"/>
  <c r="J98" i="9" a="1"/>
  <c r="J98" i="9" s="1"/>
  <c r="J76" i="9" a="1"/>
  <c r="J76" i="9" s="1"/>
  <c r="J88" i="9" a="1"/>
  <c r="J88" i="9" s="1"/>
  <c r="J83" i="9" a="1"/>
  <c r="J83" i="9" s="1"/>
  <c r="J93" i="9" a="1"/>
  <c r="J93" i="9" s="1"/>
  <c r="J67" i="9" a="1"/>
  <c r="J67" i="9" s="1"/>
  <c r="J87" i="9" a="1"/>
  <c r="J87" i="9" s="1"/>
  <c r="J75" i="9" a="1"/>
  <c r="J75" i="9" s="1"/>
  <c r="J72" i="9" a="1"/>
  <c r="J72" i="9" s="1"/>
  <c r="J64" i="9" a="1"/>
  <c r="J64" i="9" s="1"/>
  <c r="J68" i="9" a="1"/>
  <c r="J68" i="9" s="1"/>
  <c r="J95" i="9" a="1"/>
  <c r="J95" i="9" s="1"/>
  <c r="J154" i="9" s="1" a="1"/>
  <c r="J154" i="9" s="1"/>
  <c r="J71" i="9" a="1"/>
  <c r="J71" i="9" s="1"/>
  <c r="J102" i="9" a="1"/>
  <c r="J102" i="9" s="1"/>
  <c r="J104" i="9" a="1"/>
  <c r="J104" i="9" s="1"/>
  <c r="J84" i="9" a="1"/>
  <c r="J84" i="9" s="1"/>
  <c r="J97" i="9" a="1"/>
  <c r="J97" i="9" s="1"/>
  <c r="J86" i="9" a="1"/>
  <c r="J86" i="9" s="1"/>
  <c r="J106" i="9" a="1"/>
  <c r="J106" i="9" s="1"/>
  <c r="J151" i="9" s="1" a="1"/>
  <c r="J151" i="9" s="1"/>
  <c r="J81" i="9" a="1"/>
  <c r="J81" i="9" s="1"/>
  <c r="J116" i="9" s="1" a="1"/>
  <c r="J116" i="9" s="1"/>
  <c r="J105" i="9" a="1"/>
  <c r="J105" i="9" s="1"/>
  <c r="J150" i="9" s="1" a="1"/>
  <c r="J150" i="9" s="1"/>
  <c r="J100" i="9" a="1"/>
  <c r="J100" i="9" s="1"/>
  <c r="J119" i="9" s="1" a="1"/>
  <c r="J119" i="9" s="1"/>
  <c r="J92" i="9" a="1"/>
  <c r="J92" i="9" s="1"/>
  <c r="J91" i="9" a="1"/>
  <c r="J91" i="9" s="1"/>
  <c r="N99" i="9" a="1"/>
  <c r="N99" i="9" s="1"/>
  <c r="N78" i="9" a="1"/>
  <c r="N78" i="9" s="1"/>
  <c r="N113" i="9" s="1" a="1"/>
  <c r="N113" i="9" s="1"/>
  <c r="N64" i="9" a="1"/>
  <c r="N64" i="9" s="1"/>
  <c r="N73" i="9" a="1"/>
  <c r="N73" i="9" s="1"/>
  <c r="N87" i="9" a="1"/>
  <c r="N87" i="9" s="1"/>
  <c r="N71" i="9" a="1"/>
  <c r="N71" i="9" s="1"/>
  <c r="N104" i="9" a="1"/>
  <c r="N104" i="9" s="1"/>
  <c r="N92" i="9" a="1"/>
  <c r="N92" i="9" s="1"/>
  <c r="N102" i="9" a="1"/>
  <c r="N102" i="9" s="1"/>
  <c r="N106" i="9" a="1"/>
  <c r="N106" i="9" s="1"/>
  <c r="N151" i="9" s="1" a="1"/>
  <c r="N151" i="9" s="1"/>
  <c r="N70" i="9" a="1"/>
  <c r="N70" i="9" s="1"/>
  <c r="N67" i="9" a="1"/>
  <c r="N67" i="9" s="1"/>
  <c r="N97" i="9" a="1"/>
  <c r="N97" i="9" s="1"/>
  <c r="N65" i="9" a="1"/>
  <c r="N65" i="9" s="1"/>
  <c r="N91" i="9" a="1"/>
  <c r="N91" i="9" s="1"/>
  <c r="N72" i="9" a="1"/>
  <c r="N72" i="9" s="1"/>
  <c r="N105" i="9" a="1"/>
  <c r="N105" i="9" s="1"/>
  <c r="N150" i="9" s="1" a="1"/>
  <c r="N150" i="9" s="1"/>
  <c r="N81" i="9" a="1"/>
  <c r="N81" i="9" s="1"/>
  <c r="N116" i="9" s="1" a="1"/>
  <c r="N116" i="9" s="1"/>
  <c r="N68" i="9" a="1"/>
  <c r="N68" i="9" s="1"/>
  <c r="N89" i="9" a="1"/>
  <c r="N89" i="9" s="1"/>
  <c r="N82" i="9" a="1"/>
  <c r="N82" i="9" s="1"/>
  <c r="N80" i="9" a="1"/>
  <c r="N80" i="9" s="1"/>
  <c r="N103" i="9" a="1"/>
  <c r="N103" i="9" s="1"/>
  <c r="N122" i="9" s="1" a="1"/>
  <c r="N122" i="9" s="1"/>
  <c r="N101" i="9" a="1"/>
  <c r="N101" i="9" s="1"/>
  <c r="N120" i="9" s="1" a="1"/>
  <c r="N120" i="9" s="1"/>
  <c r="N86" i="9" a="1"/>
  <c r="N86" i="9" s="1"/>
  <c r="N84" i="9" a="1"/>
  <c r="N84" i="9" s="1"/>
  <c r="N77" i="9" a="1"/>
  <c r="N77" i="9" s="1"/>
  <c r="N100" i="9" a="1"/>
  <c r="N100" i="9" s="1"/>
  <c r="N119" i="9" s="1" a="1"/>
  <c r="N119" i="9" s="1"/>
  <c r="N93" i="9" a="1"/>
  <c r="N93" i="9" s="1"/>
  <c r="N152" i="9" s="1" a="1"/>
  <c r="N152" i="9" s="1"/>
  <c r="N98" i="9" a="1"/>
  <c r="N98" i="9" s="1"/>
  <c r="N75" i="9" a="1"/>
  <c r="N75" i="9" s="1"/>
  <c r="N69" i="9" a="1"/>
  <c r="N69" i="9" s="1"/>
  <c r="N79" i="9" a="1"/>
  <c r="N79" i="9" s="1"/>
  <c r="N114" i="9" s="1" a="1"/>
  <c r="N114" i="9" s="1"/>
  <c r="N66" i="9" a="1"/>
  <c r="N66" i="9" s="1"/>
  <c r="N90" i="9" a="1"/>
  <c r="N90" i="9" s="1"/>
  <c r="N83" i="9" a="1"/>
  <c r="N83" i="9" s="1"/>
  <c r="N76" i="9" a="1"/>
  <c r="N76" i="9" s="1"/>
  <c r="N94" i="9" a="1"/>
  <c r="N94" i="9" s="1"/>
  <c r="N153" i="9" s="1" a="1"/>
  <c r="N153" i="9" s="1"/>
  <c r="N88" i="9" a="1"/>
  <c r="N88" i="9" s="1"/>
  <c r="N95" i="9" a="1"/>
  <c r="N95" i="9" s="1"/>
  <c r="N154" i="9" s="1" a="1"/>
  <c r="N154" i="9" s="1"/>
  <c r="AQ258" i="8"/>
  <c r="G87" i="7" a="1"/>
  <c r="G87" i="7" s="1"/>
  <c r="M55" i="7"/>
  <c r="N82" i="7"/>
  <c r="I59" i="7"/>
  <c r="L75" i="7" a="1"/>
  <c r="L75" i="7" s="1"/>
  <c r="M86" i="7" a="1"/>
  <c r="M86" i="7" s="1"/>
  <c r="M61" i="7"/>
  <c r="P57" i="7"/>
  <c r="L49" i="7"/>
  <c r="L51" i="7" s="1"/>
  <c r="M57" i="7"/>
  <c r="M89" i="7" s="1" a="1"/>
  <c r="M89" i="7" s="1"/>
  <c r="N78" i="7" a="1"/>
  <c r="N78" i="7" s="1"/>
  <c r="L54" i="7"/>
  <c r="L73" i="7" s="1" a="1"/>
  <c r="L73" i="7" s="1"/>
  <c r="P8" i="9"/>
  <c r="AQ250" i="8"/>
  <c r="J82" i="7"/>
  <c r="P60" i="7"/>
  <c r="P5" i="9"/>
  <c r="P14" i="9"/>
  <c r="P80" i="7" a="1"/>
  <c r="P80" i="7" s="1"/>
  <c r="M83" i="7"/>
  <c r="P11" i="9"/>
  <c r="G13" i="9"/>
  <c r="G79" i="7" a="1"/>
  <c r="G79" i="7" s="1"/>
  <c r="M59" i="7"/>
  <c r="L55" i="7"/>
  <c r="L85" i="7" s="1"/>
  <c r="O55" i="7"/>
  <c r="O85" i="7" s="1"/>
  <c r="AQ251" i="8"/>
  <c r="F59" i="7"/>
  <c r="K87" i="7" a="1"/>
  <c r="K87" i="7" s="1"/>
  <c r="F10" i="9"/>
  <c r="F89" i="9" s="1" a="1"/>
  <c r="F89" i="9" s="1"/>
  <c r="F49" i="7"/>
  <c r="AQ253" i="8"/>
  <c r="F60" i="7"/>
  <c r="AQ259" i="8"/>
  <c r="I86" i="7" a="1"/>
  <c r="I86" i="7" s="1"/>
  <c r="N59" i="7"/>
  <c r="J70" i="7" a="1"/>
  <c r="J70" i="7" s="1"/>
  <c r="F54" i="7"/>
  <c r="G73" i="7" s="1" a="1"/>
  <c r="G73" i="7" s="1"/>
  <c r="P84" i="7"/>
  <c r="H70" i="7" a="1"/>
  <c r="H70" i="7" s="1"/>
  <c r="G83" i="7"/>
  <c r="L82" i="7"/>
  <c r="G60" i="7"/>
  <c r="O86" i="7" a="1"/>
  <c r="O86" i="7" s="1"/>
  <c r="G78" i="7" a="1"/>
  <c r="G78" i="7" s="1"/>
  <c r="I12" i="9"/>
  <c r="I103" i="9" s="1" a="1"/>
  <c r="I103" i="9" s="1"/>
  <c r="I122" i="9" s="1" a="1"/>
  <c r="I122" i="9" s="1"/>
  <c r="I78" i="7" a="1"/>
  <c r="I78" i="7" s="1"/>
  <c r="P49" i="7"/>
  <c r="P51" i="7" s="1"/>
  <c r="AP252" i="8"/>
  <c r="AQ252" i="8"/>
  <c r="L60" i="7"/>
  <c r="H66" i="7" a="1"/>
  <c r="H66" i="7" s="1"/>
  <c r="M78" i="7" a="1"/>
  <c r="M78" i="7" s="1"/>
  <c r="H7" i="9"/>
  <c r="H71" i="7" a="1"/>
  <c r="H71" i="7" s="1"/>
  <c r="P12" i="9"/>
  <c r="P83" i="7"/>
  <c r="L67" i="7" a="1"/>
  <c r="L67" i="7" s="1"/>
  <c r="G66" i="7" a="1"/>
  <c r="G66" i="7" s="1"/>
  <c r="J78" i="7" a="1"/>
  <c r="J78" i="7" s="1"/>
  <c r="M72" i="7" a="1"/>
  <c r="M72" i="7" s="1"/>
  <c r="O59" i="7"/>
  <c r="G59" i="7"/>
  <c r="J66" i="7" a="1"/>
  <c r="J66" i="7" s="1"/>
  <c r="P76" i="7" a="1"/>
  <c r="P76" i="7" s="1"/>
  <c r="L80" i="7" a="1"/>
  <c r="L80" i="7" s="1"/>
  <c r="G68" i="7" a="1"/>
  <c r="G68" i="7" s="1"/>
  <c r="M80" i="7" a="1"/>
  <c r="M80" i="7" s="1"/>
  <c r="AQ249" i="8"/>
  <c r="G53" i="7"/>
  <c r="G69" i="7" s="1" a="1"/>
  <c r="G69" i="7" s="1"/>
  <c r="J74" i="7" a="1"/>
  <c r="J74" i="7" s="1"/>
  <c r="P9" i="9"/>
  <c r="O57" i="7"/>
  <c r="O89" i="7" s="1" a="1"/>
  <c r="O89" i="7" s="1"/>
  <c r="H12" i="9"/>
  <c r="H78" i="7" a="1"/>
  <c r="H78" i="7" s="1"/>
  <c r="P6" i="9"/>
  <c r="P3" i="9"/>
  <c r="G70" i="7" a="1"/>
  <c r="G70" i="7" s="1"/>
  <c r="AQ263" i="8"/>
  <c r="P16" i="9"/>
  <c r="P4" i="9"/>
  <c r="L72" i="7" a="1"/>
  <c r="L72" i="7" s="1"/>
  <c r="L66" i="7" a="1"/>
  <c r="L66" i="7" s="1"/>
  <c r="G84" i="7"/>
  <c r="P13" i="9"/>
  <c r="G50" i="7"/>
  <c r="G51" i="7" s="1"/>
  <c r="L59" i="7"/>
  <c r="O61" i="7"/>
  <c r="H84" i="7"/>
  <c r="G88" i="7" a="1"/>
  <c r="G88" i="7" s="1"/>
  <c r="K71" i="7" a="1"/>
  <c r="K71" i="7" s="1"/>
  <c r="H80" i="7" a="1"/>
  <c r="H80" i="7" s="1"/>
  <c r="I74" i="7" a="1"/>
  <c r="I74" i="7" s="1"/>
  <c r="M56" i="7"/>
  <c r="M81" i="7" s="1" a="1"/>
  <c r="M81" i="7" s="1"/>
  <c r="K66" i="7" a="1"/>
  <c r="K66" i="7" s="1"/>
  <c r="P56" i="7"/>
  <c r="J86" i="7" a="1"/>
  <c r="J86" i="7" s="1"/>
  <c r="G15" i="9"/>
  <c r="G86" i="7" a="1"/>
  <c r="G86" i="7" s="1"/>
  <c r="P15" i="9"/>
  <c r="L61" i="7"/>
  <c r="P10" i="9"/>
  <c r="J60" i="7"/>
  <c r="AQ260" i="8"/>
  <c r="AQ262" i="8"/>
  <c r="L74" i="7" a="1"/>
  <c r="L74" i="7" s="1"/>
  <c r="AQ256" i="8"/>
  <c r="P7" i="9"/>
  <c r="AQ254" i="8"/>
  <c r="M87" i="7" a="1"/>
  <c r="M87" i="7" s="1"/>
  <c r="G76" i="7" a="1"/>
  <c r="G76" i="7" s="1"/>
  <c r="I55" i="7"/>
  <c r="J85" i="7" s="1"/>
  <c r="J57" i="7"/>
  <c r="J58" i="7" s="1"/>
  <c r="I82" i="7"/>
  <c r="AQ255" i="8"/>
  <c r="F50" i="7"/>
  <c r="K59" i="7"/>
  <c r="M74" i="7" a="1"/>
  <c r="M74" i="7" s="1"/>
  <c r="O84" i="7"/>
  <c r="P17" i="9"/>
  <c r="H5" i="9"/>
  <c r="H68" i="7" a="1"/>
  <c r="H68" i="7" s="1"/>
  <c r="AP257" i="8"/>
  <c r="P88" i="7" a="1"/>
  <c r="P88" i="7" s="1"/>
  <c r="AQ261" i="8"/>
  <c r="G7" i="9"/>
  <c r="G71" i="7" a="1"/>
  <c r="G71" i="7" s="1"/>
  <c r="K49" i="7"/>
  <c r="K51" i="7" s="1"/>
  <c r="M60" i="7"/>
  <c r="O88" i="7" a="1"/>
  <c r="O88" i="7" s="1"/>
  <c r="K61" i="7"/>
  <c r="G82" i="7"/>
  <c r="J87" i="7" a="1"/>
  <c r="J87" i="7" s="1"/>
  <c r="I71" i="7" a="1"/>
  <c r="I71" i="7" s="1"/>
  <c r="G75" i="7" a="1"/>
  <c r="G75" i="7" s="1"/>
  <c r="K53" i="7"/>
  <c r="L69" i="7" s="1" a="1"/>
  <c r="L69" i="7" s="1"/>
  <c r="N74" i="7" a="1"/>
  <c r="N74" i="7" s="1"/>
  <c r="G57" i="7"/>
  <c r="G89" i="7" s="1" a="1"/>
  <c r="G89" i="7" s="1"/>
  <c r="K67" i="7" a="1"/>
  <c r="K67" i="7" s="1"/>
  <c r="G125" i="7" a="1"/>
  <c r="G125" i="7" s="1"/>
  <c r="L125" i="7" a="1"/>
  <c r="L125" i="7" s="1"/>
  <c r="M117" i="7"/>
  <c r="N129" i="7" a="1"/>
  <c r="N129" i="7" s="1"/>
  <c r="J142" i="7"/>
  <c r="H116" i="7"/>
  <c r="I132" i="7" s="1" a="1"/>
  <c r="I132" i="7" s="1"/>
  <c r="N116" i="7"/>
  <c r="N132" i="7" s="1" a="1"/>
  <c r="N132" i="7" s="1"/>
  <c r="H46" i="9"/>
  <c r="H146" i="7" a="1"/>
  <c r="H146" i="7" s="1"/>
  <c r="H129" i="7" a="1"/>
  <c r="H129" i="7" s="1"/>
  <c r="P44" i="9"/>
  <c r="P112" i="7"/>
  <c r="H133" i="7" a="1"/>
  <c r="H133" i="7" s="1"/>
  <c r="H119" i="7"/>
  <c r="O127" i="7" a="1"/>
  <c r="O127" i="7" s="1"/>
  <c r="K125" i="7" a="1"/>
  <c r="K125" i="7" s="1"/>
  <c r="K139" i="7" a="1"/>
  <c r="K139" i="7" s="1"/>
  <c r="G134" i="7" a="1"/>
  <c r="G134" i="7" s="1"/>
  <c r="J139" i="7" a="1"/>
  <c r="J139" i="7" s="1"/>
  <c r="O116" i="7"/>
  <c r="P134" i="7" a="1"/>
  <c r="P134" i="7" s="1"/>
  <c r="H147" i="7" a="1"/>
  <c r="H147" i="7" s="1"/>
  <c r="G141" i="7"/>
  <c r="G111" i="7"/>
  <c r="G112" i="7"/>
  <c r="J145" i="7" a="1"/>
  <c r="J145" i="7" s="1"/>
  <c r="P34" i="9"/>
  <c r="P35" i="9"/>
  <c r="G117" i="7"/>
  <c r="G142" i="7"/>
  <c r="H134" i="7" a="1"/>
  <c r="H134" i="7" s="1"/>
  <c r="P139" i="7" a="1"/>
  <c r="P139" i="7" s="1"/>
  <c r="J112" i="7"/>
  <c r="J113" i="7" s="1"/>
  <c r="H131" i="7" a="1"/>
  <c r="H131" i="7" s="1"/>
  <c r="L115" i="7"/>
  <c r="P33" i="9"/>
  <c r="M135" i="7" a="1"/>
  <c r="M135" i="7" s="1"/>
  <c r="M126" i="7" a="1"/>
  <c r="M126" i="7" s="1"/>
  <c r="G46" i="9"/>
  <c r="G146" i="7" a="1"/>
  <c r="G146" i="7" s="1"/>
  <c r="P40" i="9"/>
  <c r="L117" i="7"/>
  <c r="L136" i="7" s="1" a="1"/>
  <c r="L136" i="7" s="1"/>
  <c r="N141" i="7"/>
  <c r="K115" i="7"/>
  <c r="H142" i="7"/>
  <c r="N126" i="7" a="1"/>
  <c r="N126" i="7" s="1"/>
  <c r="P38" i="9"/>
  <c r="P42" i="9"/>
  <c r="M143" i="7"/>
  <c r="H117" i="7"/>
  <c r="N138" i="7" a="1"/>
  <c r="N138" i="7" s="1"/>
  <c r="G119" i="7"/>
  <c r="M35" i="9"/>
  <c r="M103" i="9" s="1" a="1"/>
  <c r="M103" i="9" s="1"/>
  <c r="M122" i="9" s="1" a="1"/>
  <c r="M122" i="9" s="1"/>
  <c r="M127" i="7" a="1"/>
  <c r="M127" i="7" s="1"/>
  <c r="P39" i="9"/>
  <c r="H34" i="9"/>
  <c r="H126" i="7" a="1"/>
  <c r="H126" i="7" s="1"/>
  <c r="H125" i="7" a="1"/>
  <c r="H125" i="7" s="1"/>
  <c r="H130" i="7" a="1"/>
  <c r="H130" i="7" s="1"/>
  <c r="G130" i="7" a="1"/>
  <c r="G130" i="7" s="1"/>
  <c r="P47" i="9"/>
  <c r="N115" i="7"/>
  <c r="I117" i="7"/>
  <c r="J136" i="7" s="1" a="1"/>
  <c r="J136" i="7" s="1"/>
  <c r="I134" i="7" a="1"/>
  <c r="I134" i="7" s="1"/>
  <c r="I111" i="7"/>
  <c r="I113" i="7" s="1"/>
  <c r="N130" i="7" a="1"/>
  <c r="N130" i="7" s="1"/>
  <c r="F115" i="7"/>
  <c r="F119" i="7"/>
  <c r="G34" i="9"/>
  <c r="G126" i="7" a="1"/>
  <c r="G126" i="7" s="1"/>
  <c r="P125" i="7" a="1"/>
  <c r="P125" i="7" s="1"/>
  <c r="I141" i="7"/>
  <c r="I142" i="7"/>
  <c r="G137" i="7" a="1"/>
  <c r="G137" i="7" s="1"/>
  <c r="P137" i="7" a="1"/>
  <c r="P137" i="7" s="1"/>
  <c r="P118" i="7"/>
  <c r="P140" i="7" s="1" a="1"/>
  <c r="P140" i="7" s="1"/>
  <c r="G138" i="7" a="1"/>
  <c r="G138" i="7" s="1"/>
  <c r="L35" i="9"/>
  <c r="L98" i="9" s="1" a="1"/>
  <c r="L98" i="9" s="1"/>
  <c r="L127" i="7" a="1"/>
  <c r="L127" i="7" s="1"/>
  <c r="N118" i="7"/>
  <c r="I119" i="7"/>
  <c r="J148" i="7" s="1" a="1"/>
  <c r="J148" i="7" s="1"/>
  <c r="K118" i="7"/>
  <c r="L146" i="7" a="1"/>
  <c r="L146" i="7" s="1"/>
  <c r="M125" i="7" a="1"/>
  <c r="M125" i="7" s="1"/>
  <c r="K127" i="7" a="1"/>
  <c r="K127" i="7" s="1"/>
  <c r="P36" i="9"/>
  <c r="O130" i="7" a="1"/>
  <c r="O130" i="7" s="1"/>
  <c r="G145" i="7" a="1"/>
  <c r="G145" i="7" s="1"/>
  <c r="H135" i="7" a="1"/>
  <c r="H135" i="7" s="1"/>
  <c r="P37" i="9"/>
  <c r="F118" i="7"/>
  <c r="G140" i="7" s="1" a="1"/>
  <c r="G140" i="7" s="1"/>
  <c r="G129" i="7" a="1"/>
  <c r="G129" i="7" s="1"/>
  <c r="P126" i="7" a="1"/>
  <c r="P126" i="7" s="1"/>
  <c r="G131" i="7" a="1"/>
  <c r="G131" i="7" s="1"/>
  <c r="P45" i="9"/>
  <c r="P131" i="7" a="1"/>
  <c r="P131" i="7" s="1"/>
  <c r="N125" i="7" a="1"/>
  <c r="N125" i="7" s="1"/>
  <c r="H127" i="7" a="1"/>
  <c r="H127" i="7" s="1"/>
  <c r="P46" i="9"/>
  <c r="L131" i="7" a="1"/>
  <c r="L131" i="7" s="1"/>
  <c r="F111" i="7"/>
  <c r="O131" i="7" a="1"/>
  <c r="O131" i="7" s="1"/>
  <c r="F110" i="7"/>
  <c r="N111" i="7"/>
  <c r="N113" i="7" s="1"/>
  <c r="J133" i="7" a="1"/>
  <c r="J133" i="7" s="1"/>
  <c r="L112" i="7"/>
  <c r="L113" i="7" s="1"/>
  <c r="N127" i="7" a="1"/>
  <c r="N127" i="7" s="1"/>
  <c r="P43" i="9"/>
  <c r="F117" i="7"/>
  <c r="P115" i="7"/>
  <c r="J138" i="7" a="1"/>
  <c r="J138" i="7" s="1"/>
  <c r="O119" i="7"/>
  <c r="O148" i="7" s="1" a="1"/>
  <c r="O148" i="7" s="1"/>
  <c r="K137" i="7" a="1"/>
  <c r="K137" i="7" s="1"/>
  <c r="P41" i="9"/>
  <c r="L116" i="7"/>
  <c r="L132" i="7" s="1" a="1"/>
  <c r="L132" i="7" s="1"/>
  <c r="G116" i="7"/>
  <c r="J143" i="7"/>
  <c r="I133" i="7" a="1"/>
  <c r="I133" i="7" s="1"/>
  <c r="O36" i="9"/>
  <c r="O77" i="9" s="1" a="1"/>
  <c r="O77" i="9" s="1"/>
  <c r="O129" i="7" a="1"/>
  <c r="O129" i="7" s="1"/>
  <c r="O115" i="7"/>
  <c r="F116" i="7"/>
  <c r="I131" i="7" a="1"/>
  <c r="I131" i="7" s="1"/>
  <c r="P110" i="7"/>
  <c r="J146" i="7" a="1"/>
  <c r="J146" i="7" s="1"/>
  <c r="O125" i="7" a="1"/>
  <c r="O125" i="7" s="1"/>
  <c r="G135" i="7" a="1"/>
  <c r="G135" i="7" s="1"/>
  <c r="J131" i="7" a="1"/>
  <c r="J131" i="7" s="1"/>
  <c r="K143" i="7"/>
  <c r="L135" i="7" a="1"/>
  <c r="L135" i="7" s="1"/>
  <c r="N131" i="7" a="1"/>
  <c r="N131" i="7" s="1"/>
  <c r="N133" i="7" a="1"/>
  <c r="N133" i="7" s="1"/>
  <c r="M115" i="7"/>
  <c r="P117" i="7"/>
  <c r="M133" i="7" a="1"/>
  <c r="M133" i="7" s="1"/>
  <c r="G115" i="7"/>
  <c r="H128" i="7" s="1" a="1"/>
  <c r="H128" i="7" s="1"/>
  <c r="H138" i="7" a="1"/>
  <c r="H138" i="7" s="1"/>
  <c r="L126" i="7" a="1"/>
  <c r="L126" i="7" s="1"/>
  <c r="J118" i="7"/>
  <c r="I140" i="7" a="1"/>
  <c r="I140" i="7" s="1"/>
  <c r="N51" i="7"/>
  <c r="M140" i="7" a="1"/>
  <c r="M140" i="7" s="1"/>
  <c r="N109" i="8"/>
  <c r="N114" i="8"/>
  <c r="F119" i="8"/>
  <c r="N115" i="8"/>
  <c r="L439" i="8"/>
  <c r="I444" i="8"/>
  <c r="N117" i="8"/>
  <c r="N110" i="8"/>
  <c r="N119" i="8" s="1"/>
  <c r="N116" i="8"/>
  <c r="K439" i="8"/>
  <c r="J119" i="8"/>
  <c r="N113" i="8"/>
  <c r="N118" i="8"/>
  <c r="K119" i="8"/>
  <c r="L119" i="8"/>
  <c r="O98" i="8" a="1"/>
  <c r="O98" i="8" s="1"/>
  <c r="O107" i="8" a="1"/>
  <c r="O107" i="8" s="1"/>
  <c r="O97" i="8" a="1"/>
  <c r="O97" i="8" s="1"/>
  <c r="O106" i="8" a="1"/>
  <c r="O106" i="8" s="1"/>
  <c r="O99" i="8" a="1"/>
  <c r="O99" i="8" s="1"/>
  <c r="O108" i="8" a="1"/>
  <c r="O108" i="8" s="1"/>
  <c r="O277" i="8"/>
  <c r="O96" i="8" a="1"/>
  <c r="O96" i="8" s="1"/>
  <c r="O105" i="8" a="1"/>
  <c r="O105" i="8" s="1"/>
  <c r="L376" i="8"/>
  <c r="O95" i="8" a="1"/>
  <c r="O95" i="8" s="1"/>
  <c r="O104" i="8" a="1"/>
  <c r="O104" i="8" s="1"/>
  <c r="F446" i="8"/>
  <c r="L444" i="8"/>
  <c r="N145" i="8" a="1"/>
  <c r="N145" i="8" s="1"/>
  <c r="G376" i="8"/>
  <c r="O133" i="8" a="1"/>
  <c r="O133" i="8" s="1"/>
  <c r="O141" i="8" a="1"/>
  <c r="O141" i="8" s="1"/>
  <c r="O125" i="8" a="1"/>
  <c r="O125" i="8" s="1"/>
  <c r="O142" i="8" a="1"/>
  <c r="O142" i="8" s="1"/>
  <c r="O129" i="8" a="1"/>
  <c r="O129" i="8" s="1"/>
  <c r="H439" i="8"/>
  <c r="O137" i="8" a="1"/>
  <c r="O137" i="8" s="1"/>
  <c r="F439" i="8"/>
  <c r="F440" i="8"/>
  <c r="J444" i="8"/>
  <c r="G439" i="8"/>
  <c r="H382" i="8"/>
  <c r="AA202" i="8" a="1"/>
  <c r="AA202" i="8" s="1"/>
  <c r="N83" i="8" a="1"/>
  <c r="N83" i="8" s="1"/>
  <c r="E410" i="8"/>
  <c r="F382" i="8"/>
  <c r="H444" i="8"/>
  <c r="L384" i="8"/>
  <c r="G444" i="8"/>
  <c r="N200" i="8" a="1"/>
  <c r="N200" i="8" s="1"/>
  <c r="AB162" i="8" s="1"/>
  <c r="G384" i="8"/>
  <c r="K382" i="8"/>
  <c r="K377" i="8"/>
  <c r="L377" i="8"/>
  <c r="F385" i="8"/>
  <c r="G382" i="8"/>
  <c r="I383" i="8"/>
  <c r="L382" i="8"/>
  <c r="G446" i="8"/>
  <c r="J382" i="8"/>
  <c r="K444" i="8"/>
  <c r="F444" i="8"/>
  <c r="L385" i="8"/>
  <c r="K446" i="8"/>
  <c r="K384" i="8"/>
  <c r="K383" i="8"/>
  <c r="AB208" i="8"/>
  <c r="G312" i="8" s="1"/>
  <c r="G311" i="8"/>
  <c r="H385" i="8"/>
  <c r="N199" i="8" a="1"/>
  <c r="N199" i="8" s="1"/>
  <c r="AA208" i="8"/>
  <c r="F312" i="8" s="1"/>
  <c r="O176" i="8"/>
  <c r="O217" i="8" s="1"/>
  <c r="O241" i="8" a="1"/>
  <c r="O241" i="8" s="1"/>
  <c r="AQ171" i="8"/>
  <c r="O206" i="8"/>
  <c r="O193" i="8"/>
  <c r="AC193" i="8" s="1"/>
  <c r="O224" i="8" a="1"/>
  <c r="O224" i="8" s="1"/>
  <c r="AQ173" i="8"/>
  <c r="O232" i="8" a="1"/>
  <c r="O232" i="8" s="1"/>
  <c r="AQ174" i="8"/>
  <c r="O236" i="8" a="1"/>
  <c r="O236" i="8" s="1"/>
  <c r="O267" i="8"/>
  <c r="O144" i="8" a="1"/>
  <c r="O144" i="8" s="1"/>
  <c r="AA91" i="8"/>
  <c r="F308" i="8" s="1"/>
  <c r="N201" i="8" a="1"/>
  <c r="N201" i="8" s="1"/>
  <c r="O194" i="8"/>
  <c r="AC194" i="8" s="1"/>
  <c r="AQ172" i="8"/>
  <c r="O207" i="8"/>
  <c r="O228" i="8" a="1"/>
  <c r="O228" i="8" s="1"/>
  <c r="O266" i="8"/>
  <c r="O143" i="8" a="1"/>
  <c r="O143" i="8" s="1"/>
  <c r="O195" i="8"/>
  <c r="AC195" i="8" s="1"/>
  <c r="AQ175" i="8"/>
  <c r="O209" i="8"/>
  <c r="O240" i="8" a="1"/>
  <c r="O240" i="8" s="1"/>
  <c r="N196" i="8"/>
  <c r="AB196" i="8" s="1"/>
  <c r="N208" i="8"/>
  <c r="N244" i="8" a="1"/>
  <c r="N244" i="8" s="1"/>
  <c r="L445" i="8"/>
  <c r="H445" i="8"/>
  <c r="O272" i="8"/>
  <c r="O92" i="8"/>
  <c r="J309" i="8" s="1"/>
  <c r="O79" i="8"/>
  <c r="O76" i="8"/>
  <c r="O89" i="8"/>
  <c r="J306" i="8" s="1"/>
  <c r="I446" i="8"/>
  <c r="H447" i="8"/>
  <c r="AB91" i="8"/>
  <c r="G308" i="8" s="1"/>
  <c r="G383" i="8"/>
  <c r="N85" i="8" a="1"/>
  <c r="N85" i="8" s="1"/>
  <c r="N82" i="8" a="1"/>
  <c r="N82" i="8" s="1"/>
  <c r="I440" i="8"/>
  <c r="N91" i="8"/>
  <c r="N78" i="8"/>
  <c r="K418" i="8"/>
  <c r="K447" i="8"/>
  <c r="O90" i="8"/>
  <c r="J307" i="8" s="1"/>
  <c r="O77" i="8"/>
  <c r="H383" i="8"/>
  <c r="I378" i="8"/>
  <c r="L383" i="8"/>
  <c r="G377" i="8"/>
  <c r="U92" i="8"/>
  <c r="AH92" i="8" s="1"/>
  <c r="M309" i="8" s="1"/>
  <c r="U90" i="8"/>
  <c r="AH90" i="8" s="1"/>
  <c r="M307" i="8" s="1"/>
  <c r="V91" i="8"/>
  <c r="AI91" i="8" s="1"/>
  <c r="N308" i="8" s="1"/>
  <c r="U89" i="8"/>
  <c r="AH89" i="8" s="1"/>
  <c r="M306" i="8" s="1"/>
  <c r="H446" i="8"/>
  <c r="J385" i="8"/>
  <c r="I439" i="8"/>
  <c r="P178" i="8"/>
  <c r="K443" i="8"/>
  <c r="I356" i="8"/>
  <c r="E345" i="8"/>
  <c r="G445" i="8"/>
  <c r="E418" i="8"/>
  <c r="J447" i="8"/>
  <c r="F447" i="8"/>
  <c r="F356" i="8"/>
  <c r="K356" i="8"/>
  <c r="F445" i="8"/>
  <c r="L446" i="8"/>
  <c r="L378" i="8"/>
  <c r="H356" i="8"/>
  <c r="G440" i="8"/>
  <c r="J378" i="8"/>
  <c r="G378" i="8"/>
  <c r="H384" i="8"/>
  <c r="M113" i="7"/>
  <c r="K132" i="7" a="1"/>
  <c r="K132" i="7" s="1"/>
  <c r="I128" i="7" a="1"/>
  <c r="I128" i="7" s="1"/>
  <c r="O113" i="7"/>
  <c r="H113" i="7"/>
  <c r="O51" i="7"/>
  <c r="I51" i="7"/>
  <c r="N148" i="7" a="1"/>
  <c r="N148" i="7" s="1"/>
  <c r="I81" i="7" a="1"/>
  <c r="I81" i="7" s="1"/>
  <c r="K148" i="7" a="1"/>
  <c r="K148" i="7" s="1"/>
  <c r="G81" i="7" a="1"/>
  <c r="G81" i="7" s="1"/>
  <c r="J132" i="7" a="1"/>
  <c r="J132" i="7" s="1"/>
  <c r="H51" i="7"/>
  <c r="M51" i="7"/>
  <c r="F381" i="8"/>
  <c r="F353" i="8"/>
  <c r="I418" i="8"/>
  <c r="I443" i="8"/>
  <c r="S159" i="8"/>
  <c r="I445" i="8"/>
  <c r="Q156" i="8"/>
  <c r="P179" i="8"/>
  <c r="I410" i="8"/>
  <c r="I438" i="8"/>
  <c r="L440" i="8"/>
  <c r="P30" i="8"/>
  <c r="P24" i="8"/>
  <c r="G85" i="7"/>
  <c r="G77" i="7" a="1"/>
  <c r="G77" i="7" s="1"/>
  <c r="T163" i="8"/>
  <c r="U163" i="8" s="1"/>
  <c r="H381" i="8"/>
  <c r="H353" i="8"/>
  <c r="I73" i="7" a="1"/>
  <c r="I73" i="7" s="1"/>
  <c r="O81" i="7" a="1"/>
  <c r="O81" i="7" s="1"/>
  <c r="P180" i="8"/>
  <c r="Q161" i="8"/>
  <c r="J81" i="7" a="1"/>
  <c r="J81" i="7" s="1"/>
  <c r="T90" i="8"/>
  <c r="AG90" i="8" s="1"/>
  <c r="T89" i="8"/>
  <c r="AG89" i="8" s="1"/>
  <c r="Q162" i="8"/>
  <c r="H410" i="8"/>
  <c r="H438" i="8"/>
  <c r="O265" i="8"/>
  <c r="O33" i="8"/>
  <c r="O109" i="8" s="1"/>
  <c r="O271" i="8"/>
  <c r="K440" i="8"/>
  <c r="O273" i="8"/>
  <c r="K113" i="7"/>
  <c r="F418" i="8"/>
  <c r="F443" i="8"/>
  <c r="I345" i="8"/>
  <c r="I376" i="8"/>
  <c r="O136" i="7" a="1"/>
  <c r="O136" i="7" s="1"/>
  <c r="P36" i="8"/>
  <c r="T92" i="8"/>
  <c r="AG92" i="8" s="1"/>
  <c r="J73" i="7" a="1"/>
  <c r="J73" i="7" s="1"/>
  <c r="L356" i="8"/>
  <c r="L353" i="8"/>
  <c r="L381" i="8"/>
  <c r="Q155" i="8"/>
  <c r="P175" i="8"/>
  <c r="P216" i="8" s="1" a="1"/>
  <c r="P216" i="8" s="1"/>
  <c r="J410" i="8"/>
  <c r="J438" i="8"/>
  <c r="K73" i="7" a="1"/>
  <c r="K73" i="7" s="1"/>
  <c r="P171" i="8"/>
  <c r="J445" i="8"/>
  <c r="J440" i="8"/>
  <c r="O181" i="8"/>
  <c r="O218" i="8" s="1"/>
  <c r="J128" i="7" a="1"/>
  <c r="J128" i="7" s="1"/>
  <c r="H85" i="7"/>
  <c r="H77" i="7" a="1"/>
  <c r="H77" i="7" s="1"/>
  <c r="I89" i="7" a="1"/>
  <c r="I89" i="7" s="1"/>
  <c r="L345" i="8"/>
  <c r="J383" i="8"/>
  <c r="I447" i="8"/>
  <c r="N58" i="7"/>
  <c r="N69" i="7" a="1"/>
  <c r="N69" i="7" s="1"/>
  <c r="I384" i="8"/>
  <c r="J381" i="8"/>
  <c r="J353" i="8"/>
  <c r="L447" i="8"/>
  <c r="N73" i="7" a="1"/>
  <c r="N73" i="7" s="1"/>
  <c r="E353" i="8"/>
  <c r="J356" i="8"/>
  <c r="K445" i="8"/>
  <c r="M148" i="7" a="1"/>
  <c r="M148" i="7" s="1"/>
  <c r="E356" i="8"/>
  <c r="J69" i="7" a="1"/>
  <c r="J69" i="7" s="1"/>
  <c r="I353" i="8"/>
  <c r="I381" i="8"/>
  <c r="M84" i="8" a="1"/>
  <c r="M84" i="8" s="1"/>
  <c r="P35" i="8"/>
  <c r="P28" i="8"/>
  <c r="O278" i="8"/>
  <c r="P26" i="8"/>
  <c r="G385" i="8"/>
  <c r="P37" i="8"/>
  <c r="K345" i="8"/>
  <c r="K376" i="8"/>
  <c r="J418" i="8"/>
  <c r="J443" i="8"/>
  <c r="K381" i="8"/>
  <c r="K353" i="8"/>
  <c r="N274" i="8"/>
  <c r="R158" i="8"/>
  <c r="Q168" i="8"/>
  <c r="Q152" i="8"/>
  <c r="P172" i="8"/>
  <c r="P213" i="8" s="1" a="1"/>
  <c r="P213" i="8" s="1"/>
  <c r="L438" i="8"/>
  <c r="L410" i="8"/>
  <c r="K385" i="8"/>
  <c r="K81" i="7" a="1"/>
  <c r="K81" i="7" s="1"/>
  <c r="H73" i="7" a="1"/>
  <c r="H73" i="7" s="1"/>
  <c r="L81" i="7" a="1"/>
  <c r="L81" i="7" s="1"/>
  <c r="K378" i="8"/>
  <c r="I385" i="8"/>
  <c r="F345" i="8"/>
  <c r="F376" i="8"/>
  <c r="J377" i="8"/>
  <c r="P173" i="8"/>
  <c r="Q153" i="8"/>
  <c r="P167" i="8"/>
  <c r="O73" i="7" a="1"/>
  <c r="O73" i="7" s="1"/>
  <c r="G345" i="8"/>
  <c r="I382" i="8"/>
  <c r="J345" i="8"/>
  <c r="J376" i="8"/>
  <c r="M69" i="7" a="1"/>
  <c r="M69" i="7" s="1"/>
  <c r="J446" i="8"/>
  <c r="R157" i="8"/>
  <c r="R151" i="8"/>
  <c r="L443" i="8"/>
  <c r="L418" i="8"/>
  <c r="G381" i="8"/>
  <c r="G353" i="8"/>
  <c r="L148" i="7" a="1"/>
  <c r="L148" i="7" s="1"/>
  <c r="P73" i="7" a="1"/>
  <c r="P73" i="7" s="1"/>
  <c r="J51" i="7"/>
  <c r="J384" i="8"/>
  <c r="P174" i="8"/>
  <c r="P215" i="8" s="1" a="1"/>
  <c r="P215" i="8" s="1"/>
  <c r="Q154" i="8"/>
  <c r="H140" i="7" a="1"/>
  <c r="H140" i="7" s="1"/>
  <c r="G410" i="8"/>
  <c r="G438" i="8"/>
  <c r="J439" i="8"/>
  <c r="L89" i="7" a="1"/>
  <c r="L89" i="7" s="1"/>
  <c r="F410" i="8"/>
  <c r="F438" i="8"/>
  <c r="G447" i="8"/>
  <c r="H440" i="8"/>
  <c r="H418" i="8"/>
  <c r="H443" i="8"/>
  <c r="O270" i="8"/>
  <c r="K77" i="7" a="1"/>
  <c r="K77" i="7" s="1"/>
  <c r="P31" i="8"/>
  <c r="F383" i="8"/>
  <c r="F384" i="8"/>
  <c r="K136" i="7" a="1"/>
  <c r="K136" i="7" s="1"/>
  <c r="P25" i="8"/>
  <c r="O276" i="8"/>
  <c r="O38" i="8"/>
  <c r="H58" i="7"/>
  <c r="R164" i="8"/>
  <c r="Q169" i="8"/>
  <c r="F377" i="8"/>
  <c r="H81" i="7" a="1"/>
  <c r="H81" i="7" s="1"/>
  <c r="Q160" i="8"/>
  <c r="K410" i="8"/>
  <c r="K438" i="8"/>
  <c r="O269" i="8"/>
  <c r="H377" i="8"/>
  <c r="I69" i="7" a="1"/>
  <c r="I69" i="7" s="1"/>
  <c r="K85" i="7"/>
  <c r="P29" i="8"/>
  <c r="P32" i="8"/>
  <c r="G418" i="8"/>
  <c r="G443" i="8"/>
  <c r="G356" i="8"/>
  <c r="H378" i="8"/>
  <c r="F378" i="8"/>
  <c r="Q165" i="8"/>
  <c r="I377" i="8"/>
  <c r="H345" i="8"/>
  <c r="H376" i="8"/>
  <c r="J123" i="9" l="1" a="1"/>
  <c r="J123" i="9" s="1"/>
  <c r="J124" i="9" a="1"/>
  <c r="J124" i="9" s="1"/>
  <c r="K124" i="9" a="1"/>
  <c r="K124" i="9" s="1"/>
  <c r="K121" i="9" a="1"/>
  <c r="K121" i="9" s="1"/>
  <c r="N123" i="9" a="1"/>
  <c r="N123" i="9" s="1"/>
  <c r="K204" i="9" a="1"/>
  <c r="K204" i="9" s="1"/>
  <c r="N149" i="9" a="1"/>
  <c r="N149" i="9" s="1"/>
  <c r="J152" i="9" a="1"/>
  <c r="J152" i="9" s="1"/>
  <c r="K152" i="9" a="1"/>
  <c r="K152" i="9" s="1"/>
  <c r="J149" i="9" a="1"/>
  <c r="J149" i="9" s="1"/>
  <c r="L144" i="7"/>
  <c r="N201" i="9" a="1"/>
  <c r="N201" i="9" s="1"/>
  <c r="P120" i="7"/>
  <c r="N121" i="9" a="1"/>
  <c r="N121" i="9" s="1"/>
  <c r="J128" i="9"/>
  <c r="N115" i="9" a="1"/>
  <c r="N115" i="9" s="1"/>
  <c r="K125" i="9"/>
  <c r="N125" i="9"/>
  <c r="K128" i="9"/>
  <c r="J126" i="9"/>
  <c r="N126" i="9"/>
  <c r="K126" i="9"/>
  <c r="K118" i="9" a="1"/>
  <c r="K118" i="9" s="1"/>
  <c r="J201" i="9" a="1"/>
  <c r="J201" i="9" s="1"/>
  <c r="J207" i="9" a="1"/>
  <c r="J207" i="9" s="1"/>
  <c r="N118" i="9" a="1"/>
  <c r="N118" i="9" s="1"/>
  <c r="N128" i="9"/>
  <c r="N204" i="9" a="1"/>
  <c r="N204" i="9" s="1"/>
  <c r="P69" i="7" a="1"/>
  <c r="P69" i="7" s="1"/>
  <c r="J121" i="9" a="1"/>
  <c r="J121" i="9" s="1"/>
  <c r="J204" i="9" a="1"/>
  <c r="J204" i="9" s="1"/>
  <c r="J118" i="9" a="1"/>
  <c r="J118" i="9" s="1"/>
  <c r="J125" i="9"/>
  <c r="O132" i="7" a="1"/>
  <c r="O132" i="7" s="1"/>
  <c r="M77" i="7" a="1"/>
  <c r="M77" i="7" s="1"/>
  <c r="N124" i="9" a="1"/>
  <c r="N124" i="9" s="1"/>
  <c r="K115" i="9" a="1"/>
  <c r="K115" i="9" s="1"/>
  <c r="K201" i="9" a="1"/>
  <c r="K201" i="9" s="1"/>
  <c r="J115" i="9" a="1"/>
  <c r="J115" i="9" s="1"/>
  <c r="K123" i="9" a="1"/>
  <c r="K123" i="9" s="1"/>
  <c r="M144" i="7"/>
  <c r="H89" i="7" a="1"/>
  <c r="H89" i="7" s="1"/>
  <c r="K207" i="9" a="1"/>
  <c r="K207" i="9" s="1"/>
  <c r="N207" i="9" a="1"/>
  <c r="N207" i="9" s="1"/>
  <c r="N89" i="7" a="1"/>
  <c r="N89" i="7" s="1"/>
  <c r="L58" i="7"/>
  <c r="M73" i="7" a="1"/>
  <c r="M73" i="7" s="1"/>
  <c r="K58" i="7"/>
  <c r="K90" i="7" s="1" a="1"/>
  <c r="K90" i="7" s="1"/>
  <c r="H69" i="7" a="1"/>
  <c r="H69" i="7" s="1"/>
  <c r="P89" i="7" a="1"/>
  <c r="P89" i="7" s="1"/>
  <c r="O128" i="7" a="1"/>
  <c r="O128" i="7" s="1"/>
  <c r="N128" i="7" a="1"/>
  <c r="N128" i="7" s="1"/>
  <c r="N117" i="9" a="1"/>
  <c r="N117" i="9" s="1"/>
  <c r="N198" i="9" a="1"/>
  <c r="N198" i="9" s="1"/>
  <c r="J117" i="9" a="1"/>
  <c r="J117" i="9" s="1"/>
  <c r="J198" i="9" a="1"/>
  <c r="J198" i="9" s="1"/>
  <c r="K198" i="9" a="1"/>
  <c r="K198" i="9" s="1"/>
  <c r="K117" i="9" a="1"/>
  <c r="K117" i="9" s="1"/>
  <c r="G107" i="9" a="1"/>
  <c r="G107" i="9" s="1"/>
  <c r="H107" i="9" a="1"/>
  <c r="H107" i="9" s="1"/>
  <c r="L107" i="9" a="1"/>
  <c r="L107" i="9" s="1"/>
  <c r="P107" i="9" a="1"/>
  <c r="P107" i="9" s="1"/>
  <c r="M107" i="9" a="1"/>
  <c r="M107" i="9" s="1"/>
  <c r="F107" i="9" a="1"/>
  <c r="F107" i="9" s="1"/>
  <c r="H96" i="9" a="1"/>
  <c r="H96" i="9" s="1"/>
  <c r="O107" i="9" a="1"/>
  <c r="O107" i="9" s="1"/>
  <c r="G96" i="9" a="1"/>
  <c r="G96" i="9" s="1"/>
  <c r="I107" i="9" a="1"/>
  <c r="I107" i="9" s="1"/>
  <c r="I104" i="9" a="1"/>
  <c r="I104" i="9" s="1"/>
  <c r="I149" i="9" s="1" a="1"/>
  <c r="I149" i="9" s="1"/>
  <c r="P96" i="9" a="1"/>
  <c r="P96" i="9" s="1"/>
  <c r="L96" i="9" a="1"/>
  <c r="L96" i="9" s="1"/>
  <c r="M96" i="9" a="1"/>
  <c r="M96" i="9" s="1"/>
  <c r="F96" i="9" a="1"/>
  <c r="F96" i="9" s="1"/>
  <c r="O96" i="9" a="1"/>
  <c r="O96" i="9" s="1"/>
  <c r="I96" i="9" a="1"/>
  <c r="I96" i="9" s="1"/>
  <c r="I69" i="9" a="1"/>
  <c r="I69" i="9" s="1"/>
  <c r="I83" i="9" a="1"/>
  <c r="I83" i="9" s="1"/>
  <c r="P85" i="9" a="1"/>
  <c r="P85" i="9" s="1"/>
  <c r="L85" i="9" a="1"/>
  <c r="L85" i="9" s="1"/>
  <c r="G74" i="9" a="1"/>
  <c r="G74" i="9" s="1"/>
  <c r="H74" i="9" a="1"/>
  <c r="H74" i="9" s="1"/>
  <c r="G85" i="9" a="1"/>
  <c r="G85" i="9" s="1"/>
  <c r="H85" i="9" a="1"/>
  <c r="H85" i="9" s="1"/>
  <c r="F85" i="9" a="1"/>
  <c r="F85" i="9" s="1"/>
  <c r="O85" i="9" a="1"/>
  <c r="O85" i="9" s="1"/>
  <c r="I85" i="9" a="1"/>
  <c r="I85" i="9" s="1"/>
  <c r="I105" i="9" a="1"/>
  <c r="I105" i="9" s="1"/>
  <c r="I150" i="9" s="1" a="1"/>
  <c r="I150" i="9" s="1"/>
  <c r="M85" i="9" a="1"/>
  <c r="M85" i="9" s="1"/>
  <c r="I78" i="9" a="1"/>
  <c r="I78" i="9" s="1"/>
  <c r="I113" i="9" s="1" a="1"/>
  <c r="I113" i="9" s="1"/>
  <c r="I81" i="9" a="1"/>
  <c r="I81" i="9" s="1"/>
  <c r="I116" i="9" s="1" a="1"/>
  <c r="I116" i="9" s="1"/>
  <c r="L74" i="9" a="1"/>
  <c r="L74" i="9" s="1"/>
  <c r="M74" i="9" a="1"/>
  <c r="M74" i="9" s="1"/>
  <c r="I79" i="9" a="1"/>
  <c r="I79" i="9" s="1"/>
  <c r="I114" i="9" s="1" a="1"/>
  <c r="I114" i="9" s="1"/>
  <c r="F74" i="9" a="1"/>
  <c r="F74" i="9" s="1"/>
  <c r="I84" i="9" a="1"/>
  <c r="I84" i="9" s="1"/>
  <c r="P74" i="9" a="1"/>
  <c r="P74" i="9" s="1"/>
  <c r="I75" i="9" a="1"/>
  <c r="I75" i="9" s="1"/>
  <c r="O74" i="9" a="1"/>
  <c r="O74" i="9" s="1"/>
  <c r="I89" i="9" a="1"/>
  <c r="I89" i="9" s="1"/>
  <c r="I74" i="9" a="1"/>
  <c r="I74" i="9" s="1"/>
  <c r="I94" i="9" a="1"/>
  <c r="I94" i="9" s="1"/>
  <c r="I153" i="9" s="1" a="1"/>
  <c r="I153" i="9" s="1"/>
  <c r="I93" i="9" a="1"/>
  <c r="I93" i="9" s="1"/>
  <c r="I152" i="9" s="1" a="1"/>
  <c r="I152" i="9" s="1"/>
  <c r="I73" i="9" a="1"/>
  <c r="I73" i="9" s="1"/>
  <c r="G148" i="7" a="1"/>
  <c r="G148" i="7" s="1"/>
  <c r="G100" i="9" a="1"/>
  <c r="G100" i="9" s="1"/>
  <c r="G119" i="9" s="1" a="1"/>
  <c r="G119" i="9" s="1"/>
  <c r="M67" i="9" a="1"/>
  <c r="M67" i="9" s="1"/>
  <c r="M95" i="9" a="1"/>
  <c r="M95" i="9" s="1"/>
  <c r="M154" i="9" s="1" a="1"/>
  <c r="M154" i="9" s="1"/>
  <c r="P113" i="7"/>
  <c r="L72" i="9" a="1"/>
  <c r="L72" i="9" s="1"/>
  <c r="J144" i="7"/>
  <c r="O101" i="9" a="1"/>
  <c r="O101" i="9" s="1"/>
  <c r="O120" i="9" s="1" a="1"/>
  <c r="O120" i="9" s="1"/>
  <c r="G132" i="7" a="1"/>
  <c r="G132" i="7" s="1"/>
  <c r="N120" i="7"/>
  <c r="H67" i="9" a="1"/>
  <c r="H67" i="9" s="1"/>
  <c r="P144" i="7"/>
  <c r="H136" i="7" a="1"/>
  <c r="H136" i="7" s="1"/>
  <c r="M132" i="7" a="1"/>
  <c r="M132" i="7" s="1"/>
  <c r="O120" i="7"/>
  <c r="N136" i="7" a="1"/>
  <c r="N136" i="7" s="1"/>
  <c r="P148" i="7" a="1"/>
  <c r="P148" i="7" s="1"/>
  <c r="H148" i="7" a="1"/>
  <c r="H148" i="7" s="1"/>
  <c r="L120" i="7"/>
  <c r="H132" i="7" a="1"/>
  <c r="H132" i="7" s="1"/>
  <c r="G144" i="7"/>
  <c r="I136" i="7" a="1"/>
  <c r="I136" i="7" s="1"/>
  <c r="L140" i="7" a="1"/>
  <c r="L140" i="7" s="1"/>
  <c r="I144" i="7"/>
  <c r="F120" i="7"/>
  <c r="G113" i="7"/>
  <c r="M120" i="7"/>
  <c r="I120" i="7"/>
  <c r="F113" i="7"/>
  <c r="K120" i="7"/>
  <c r="M136" i="7" a="1"/>
  <c r="M136" i="7" s="1"/>
  <c r="M128" i="7" a="1"/>
  <c r="M128" i="7" s="1"/>
  <c r="P136" i="7" a="1"/>
  <c r="P136" i="7" s="1"/>
  <c r="K69" i="7" a="1"/>
  <c r="K69" i="7" s="1"/>
  <c r="O77" i="7" a="1"/>
  <c r="O77" i="7" s="1"/>
  <c r="F102" i="9" a="1"/>
  <c r="F102" i="9" s="1"/>
  <c r="F51" i="7"/>
  <c r="I100" i="9" a="1"/>
  <c r="I100" i="9" s="1"/>
  <c r="I119" i="9" s="1" a="1"/>
  <c r="I119" i="9" s="1"/>
  <c r="F58" i="7"/>
  <c r="P77" i="7" a="1"/>
  <c r="P77" i="7" s="1"/>
  <c r="I95" i="9" a="1"/>
  <c r="I95" i="9" s="1"/>
  <c r="I154" i="9" s="1" a="1"/>
  <c r="I154" i="9" s="1"/>
  <c r="H100" i="9" a="1"/>
  <c r="H100" i="9" s="1"/>
  <c r="H119" i="9" s="1" a="1"/>
  <c r="H119" i="9" s="1"/>
  <c r="I82" i="9" a="1"/>
  <c r="I82" i="9" s="1"/>
  <c r="I80" i="9" a="1"/>
  <c r="I80" i="9" s="1"/>
  <c r="I98" i="9" a="1"/>
  <c r="I98" i="9" s="1"/>
  <c r="G98" i="9" a="1"/>
  <c r="G98" i="9" s="1"/>
  <c r="I77" i="9" a="1"/>
  <c r="I77" i="9" s="1"/>
  <c r="K89" i="7" a="1"/>
  <c r="K89" i="7" s="1"/>
  <c r="N77" i="7" a="1"/>
  <c r="N77" i="7" s="1"/>
  <c r="P85" i="7"/>
  <c r="M58" i="7"/>
  <c r="N90" i="7" s="1" a="1"/>
  <c r="N90" i="7" s="1"/>
  <c r="G58" i="7"/>
  <c r="M85" i="7"/>
  <c r="O58" i="7"/>
  <c r="O90" i="7" s="1" a="1"/>
  <c r="O90" i="7" s="1"/>
  <c r="I85" i="7"/>
  <c r="N85" i="7"/>
  <c r="J89" i="7" a="1"/>
  <c r="J89" i="7" s="1"/>
  <c r="I58" i="7"/>
  <c r="J90" i="7" s="1" a="1"/>
  <c r="J90" i="7" s="1"/>
  <c r="J77" i="7" a="1"/>
  <c r="J77" i="7" s="1"/>
  <c r="P58" i="7"/>
  <c r="I77" i="7" a="1"/>
  <c r="I77" i="7" s="1"/>
  <c r="L77" i="7" a="1"/>
  <c r="L77" i="7" s="1"/>
  <c r="F92" i="9" a="1"/>
  <c r="F92" i="9" s="1"/>
  <c r="G92" i="9" a="1"/>
  <c r="G92" i="9" s="1"/>
  <c r="M86" i="9" a="1"/>
  <c r="M86" i="9" s="1"/>
  <c r="M65" i="9" a="1"/>
  <c r="M65" i="9" s="1"/>
  <c r="L99" i="9" a="1"/>
  <c r="L99" i="9" s="1"/>
  <c r="O102" i="9" a="1"/>
  <c r="O102" i="9" s="1"/>
  <c r="H89" i="9" a="1"/>
  <c r="H89" i="9" s="1"/>
  <c r="I97" i="9" a="1"/>
  <c r="I97" i="9" s="1"/>
  <c r="F86" i="9" a="1"/>
  <c r="F86" i="9" s="1"/>
  <c r="G67" i="9" a="1"/>
  <c r="G67" i="9" s="1"/>
  <c r="M89" i="9" a="1"/>
  <c r="M89" i="9" s="1"/>
  <c r="M87" i="9" a="1"/>
  <c r="M87" i="9" s="1"/>
  <c r="L69" i="9" a="1"/>
  <c r="L69" i="9" s="1"/>
  <c r="O64" i="9" a="1"/>
  <c r="O64" i="9" s="1"/>
  <c r="H103" i="9" a="1"/>
  <c r="H103" i="9" s="1"/>
  <c r="H122" i="9" s="1" a="1"/>
  <c r="H122" i="9" s="1"/>
  <c r="I88" i="9" a="1"/>
  <c r="I88" i="9" s="1"/>
  <c r="F94" i="9" a="1"/>
  <c r="F94" i="9" s="1"/>
  <c r="F153" i="9" s="1" a="1"/>
  <c r="F153" i="9" s="1"/>
  <c r="G101" i="9" a="1"/>
  <c r="G101" i="9" s="1"/>
  <c r="G120" i="9" s="1" a="1"/>
  <c r="G120" i="9" s="1"/>
  <c r="M82" i="9" a="1"/>
  <c r="M82" i="9" s="1"/>
  <c r="M91" i="9" a="1"/>
  <c r="M91" i="9" s="1"/>
  <c r="L106" i="9" a="1"/>
  <c r="L106" i="9" s="1"/>
  <c r="L151" i="9" s="1" a="1"/>
  <c r="L151" i="9" s="1"/>
  <c r="O66" i="9" a="1"/>
  <c r="O66" i="9" s="1"/>
  <c r="H92" i="9" a="1"/>
  <c r="H92" i="9" s="1"/>
  <c r="I66" i="9" a="1"/>
  <c r="I66" i="9" s="1"/>
  <c r="F69" i="9" a="1"/>
  <c r="F69" i="9" s="1"/>
  <c r="G87" i="9" a="1"/>
  <c r="G87" i="9" s="1"/>
  <c r="M92" i="9" a="1"/>
  <c r="M92" i="9" s="1"/>
  <c r="M105" i="9" a="1"/>
  <c r="M105" i="9" s="1"/>
  <c r="M150" i="9" s="1" a="1"/>
  <c r="M150" i="9" s="1"/>
  <c r="L82" i="9" a="1"/>
  <c r="L82" i="9" s="1"/>
  <c r="O87" i="9" a="1"/>
  <c r="O87" i="9" s="1"/>
  <c r="H65" i="9" a="1"/>
  <c r="H65" i="9" s="1"/>
  <c r="I101" i="9" a="1"/>
  <c r="I101" i="9" s="1"/>
  <c r="I120" i="9" s="1" a="1"/>
  <c r="I120" i="9" s="1"/>
  <c r="I102" i="9" a="1"/>
  <c r="I102" i="9" s="1"/>
  <c r="F73" i="9" a="1"/>
  <c r="F73" i="9" s="1"/>
  <c r="G71" i="9" a="1"/>
  <c r="G71" i="9" s="1"/>
  <c r="M83" i="9" a="1"/>
  <c r="M83" i="9" s="1"/>
  <c r="M84" i="9" a="1"/>
  <c r="M84" i="9" s="1"/>
  <c r="L100" i="9" a="1"/>
  <c r="L100" i="9" s="1"/>
  <c r="L119" i="9" s="1" a="1"/>
  <c r="L119" i="9" s="1"/>
  <c r="O90" i="9" a="1"/>
  <c r="O90" i="9" s="1"/>
  <c r="H80" i="9" a="1"/>
  <c r="H80" i="9" s="1"/>
  <c r="I71" i="9" a="1"/>
  <c r="I71" i="9" s="1"/>
  <c r="I70" i="9" a="1"/>
  <c r="I70" i="9" s="1"/>
  <c r="F68" i="9" a="1"/>
  <c r="F68" i="9" s="1"/>
  <c r="G79" i="9" a="1"/>
  <c r="G79" i="9" s="1"/>
  <c r="G114" i="9" s="1" a="1"/>
  <c r="G114" i="9" s="1"/>
  <c r="M101" i="9" a="1"/>
  <c r="M101" i="9" s="1"/>
  <c r="M120" i="9" s="1" a="1"/>
  <c r="M120" i="9" s="1"/>
  <c r="M106" i="9" a="1"/>
  <c r="M106" i="9" s="1"/>
  <c r="M151" i="9" s="1" a="1"/>
  <c r="M151" i="9" s="1"/>
  <c r="L73" i="9" a="1"/>
  <c r="L73" i="9" s="1"/>
  <c r="O93" i="9" a="1"/>
  <c r="O93" i="9" s="1"/>
  <c r="O152" i="9" s="1" a="1"/>
  <c r="O152" i="9" s="1"/>
  <c r="H70" i="9" a="1"/>
  <c r="H70" i="9" s="1"/>
  <c r="I87" i="9" a="1"/>
  <c r="I87" i="9" s="1"/>
  <c r="I72" i="9" a="1"/>
  <c r="I72" i="9" s="1"/>
  <c r="F83" i="9" a="1"/>
  <c r="F83" i="9" s="1"/>
  <c r="G104" i="9" a="1"/>
  <c r="G104" i="9" s="1"/>
  <c r="G149" i="9" s="1" a="1"/>
  <c r="G149" i="9" s="1"/>
  <c r="M81" i="9" a="1"/>
  <c r="M81" i="9" s="1"/>
  <c r="M116" i="9" s="1" a="1"/>
  <c r="M116" i="9" s="1"/>
  <c r="M78" i="9" a="1"/>
  <c r="M78" i="9" s="1"/>
  <c r="M113" i="9" s="1" a="1"/>
  <c r="M113" i="9" s="1"/>
  <c r="L67" i="9" a="1"/>
  <c r="L67" i="9" s="1"/>
  <c r="O82" i="9" a="1"/>
  <c r="O82" i="9" s="1"/>
  <c r="H99" i="9" a="1"/>
  <c r="H99" i="9" s="1"/>
  <c r="I64" i="9" a="1"/>
  <c r="I64" i="9" s="1"/>
  <c r="F65" i="9" a="1"/>
  <c r="F65" i="9" s="1"/>
  <c r="F106" i="9" a="1"/>
  <c r="F106" i="9" s="1"/>
  <c r="F151" i="9" s="1" a="1"/>
  <c r="F151" i="9" s="1"/>
  <c r="G105" i="9" a="1"/>
  <c r="G105" i="9" s="1"/>
  <c r="G150" i="9" s="1" a="1"/>
  <c r="G150" i="9" s="1"/>
  <c r="M68" i="9" a="1"/>
  <c r="M68" i="9" s="1"/>
  <c r="L103" i="9" a="1"/>
  <c r="L103" i="9" s="1"/>
  <c r="L122" i="9" s="1" a="1"/>
  <c r="L122" i="9" s="1"/>
  <c r="L86" i="9" a="1"/>
  <c r="L86" i="9" s="1"/>
  <c r="O68" i="9" a="1"/>
  <c r="O68" i="9" s="1"/>
  <c r="H93" i="9" a="1"/>
  <c r="H93" i="9" s="1"/>
  <c r="H152" i="9" s="1" a="1"/>
  <c r="H152" i="9" s="1"/>
  <c r="F67" i="9" a="1"/>
  <c r="F67" i="9" s="1"/>
  <c r="F80" i="9" a="1"/>
  <c r="F80" i="9" s="1"/>
  <c r="G68" i="9" a="1"/>
  <c r="G68" i="9" s="1"/>
  <c r="M72" i="9" a="1"/>
  <c r="M72" i="9" s="1"/>
  <c r="L104" i="9" a="1"/>
  <c r="L104" i="9" s="1"/>
  <c r="L149" i="9" s="1" a="1"/>
  <c r="L149" i="9" s="1"/>
  <c r="L70" i="9" a="1"/>
  <c r="L70" i="9" s="1"/>
  <c r="O95" i="9" a="1"/>
  <c r="O95" i="9" s="1"/>
  <c r="O154" i="9" s="1" a="1"/>
  <c r="O154" i="9" s="1"/>
  <c r="H64" i="9" a="1"/>
  <c r="H64" i="9" s="1"/>
  <c r="F76" i="9" a="1"/>
  <c r="F76" i="9" s="1"/>
  <c r="F72" i="9" a="1"/>
  <c r="F72" i="9" s="1"/>
  <c r="G75" i="9" a="1"/>
  <c r="G75" i="9" s="1"/>
  <c r="M79" i="9" a="1"/>
  <c r="M79" i="9" s="1"/>
  <c r="M114" i="9" s="1" a="1"/>
  <c r="M114" i="9" s="1"/>
  <c r="L93" i="9" a="1"/>
  <c r="L93" i="9" s="1"/>
  <c r="L152" i="9" s="1" a="1"/>
  <c r="L152" i="9" s="1"/>
  <c r="L102" i="9" a="1"/>
  <c r="L102" i="9" s="1"/>
  <c r="O105" i="9" a="1"/>
  <c r="O105" i="9" s="1"/>
  <c r="O150" i="9" s="1" a="1"/>
  <c r="O150" i="9" s="1"/>
  <c r="H90" i="9" a="1"/>
  <c r="H90" i="9" s="1"/>
  <c r="F78" i="9" a="1"/>
  <c r="F78" i="9" s="1"/>
  <c r="F113" i="9" s="1" a="1"/>
  <c r="F113" i="9" s="1"/>
  <c r="F84" i="9" a="1"/>
  <c r="F84" i="9" s="1"/>
  <c r="G99" i="9" a="1"/>
  <c r="G99" i="9" s="1"/>
  <c r="M99" i="9" a="1"/>
  <c r="M99" i="9" s="1"/>
  <c r="L71" i="9" a="1"/>
  <c r="L71" i="9" s="1"/>
  <c r="L78" i="9" a="1"/>
  <c r="L78" i="9" s="1"/>
  <c r="L113" i="9" s="1" a="1"/>
  <c r="L113" i="9" s="1"/>
  <c r="O67" i="9" a="1"/>
  <c r="O67" i="9" s="1"/>
  <c r="H88" i="9" a="1"/>
  <c r="H88" i="9" s="1"/>
  <c r="F91" i="9" a="1"/>
  <c r="F91" i="9" s="1"/>
  <c r="F103" i="9" a="1"/>
  <c r="F103" i="9" s="1"/>
  <c r="F122" i="9" s="1" a="1"/>
  <c r="F122" i="9" s="1"/>
  <c r="G88" i="9" a="1"/>
  <c r="G88" i="9" s="1"/>
  <c r="M75" i="9" a="1"/>
  <c r="M75" i="9" s="1"/>
  <c r="L83" i="9" a="1"/>
  <c r="L83" i="9" s="1"/>
  <c r="L105" i="9" a="1"/>
  <c r="L105" i="9" s="1"/>
  <c r="L150" i="9" s="1" a="1"/>
  <c r="L150" i="9" s="1"/>
  <c r="O99" i="9" a="1"/>
  <c r="O99" i="9" s="1"/>
  <c r="H101" i="9" a="1"/>
  <c r="H101" i="9" s="1"/>
  <c r="H120" i="9" s="1" a="1"/>
  <c r="H120" i="9" s="1"/>
  <c r="F82" i="9" a="1"/>
  <c r="F82" i="9" s="1"/>
  <c r="F105" i="9" a="1"/>
  <c r="F105" i="9" s="1"/>
  <c r="F150" i="9" s="1" a="1"/>
  <c r="F150" i="9" s="1"/>
  <c r="G77" i="9" a="1"/>
  <c r="G77" i="9" s="1"/>
  <c r="M76" i="9" a="1"/>
  <c r="M76" i="9" s="1"/>
  <c r="L66" i="9" a="1"/>
  <c r="L66" i="9" s="1"/>
  <c r="L91" i="9" a="1"/>
  <c r="L91" i="9" s="1"/>
  <c r="O88" i="9" a="1"/>
  <c r="O88" i="9" s="1"/>
  <c r="H94" i="9" a="1"/>
  <c r="H94" i="9" s="1"/>
  <c r="H153" i="9" s="1" a="1"/>
  <c r="H153" i="9" s="1"/>
  <c r="F81" i="9" a="1"/>
  <c r="F81" i="9" s="1"/>
  <c r="F116" i="9" s="1" a="1"/>
  <c r="F116" i="9" s="1"/>
  <c r="F90" i="9" a="1"/>
  <c r="F90" i="9" s="1"/>
  <c r="G64" i="9" a="1"/>
  <c r="G64" i="9" s="1"/>
  <c r="M90" i="9" a="1"/>
  <c r="M90" i="9" s="1"/>
  <c r="L84" i="9" a="1"/>
  <c r="L84" i="9" s="1"/>
  <c r="L75" i="9" a="1"/>
  <c r="L75" i="9" s="1"/>
  <c r="O70" i="9" a="1"/>
  <c r="O70" i="9" s="1"/>
  <c r="H106" i="9" a="1"/>
  <c r="H106" i="9" s="1"/>
  <c r="H151" i="9" s="1" a="1"/>
  <c r="H151" i="9" s="1"/>
  <c r="I91" i="9" a="1"/>
  <c r="I91" i="9" s="1"/>
  <c r="F100" i="9" a="1"/>
  <c r="F100" i="9" s="1"/>
  <c r="F119" i="9" s="1" a="1"/>
  <c r="F119" i="9" s="1"/>
  <c r="F95" i="9" a="1"/>
  <c r="F95" i="9" s="1"/>
  <c r="F154" i="9" s="1" a="1"/>
  <c r="F154" i="9" s="1"/>
  <c r="G103" i="9" a="1"/>
  <c r="G103" i="9" s="1"/>
  <c r="G122" i="9" s="1" a="1"/>
  <c r="G122" i="9" s="1"/>
  <c r="M100" i="9" a="1"/>
  <c r="M100" i="9" s="1"/>
  <c r="M119" i="9" s="1" a="1"/>
  <c r="M119" i="9" s="1"/>
  <c r="L87" i="9" a="1"/>
  <c r="L87" i="9" s="1"/>
  <c r="L90" i="9" a="1"/>
  <c r="L90" i="9" s="1"/>
  <c r="O69" i="9" a="1"/>
  <c r="O69" i="9" s="1"/>
  <c r="H81" i="9" a="1"/>
  <c r="H81" i="9" s="1"/>
  <c r="H116" i="9" s="1" a="1"/>
  <c r="H116" i="9" s="1"/>
  <c r="I90" i="9" a="1"/>
  <c r="I90" i="9" s="1"/>
  <c r="F101" i="9" a="1"/>
  <c r="F101" i="9" s="1"/>
  <c r="F120" i="9" s="1" a="1"/>
  <c r="F120" i="9" s="1"/>
  <c r="G72" i="9" a="1"/>
  <c r="G72" i="9" s="1"/>
  <c r="G78" i="9" a="1"/>
  <c r="G78" i="9" s="1"/>
  <c r="G113" i="9" s="1" a="1"/>
  <c r="G113" i="9" s="1"/>
  <c r="M104" i="9" a="1"/>
  <c r="M104" i="9" s="1"/>
  <c r="M149" i="9" s="1" a="1"/>
  <c r="M149" i="9" s="1"/>
  <c r="L97" i="9" a="1"/>
  <c r="L97" i="9" s="1"/>
  <c r="O94" i="9" a="1"/>
  <c r="O94" i="9" s="1"/>
  <c r="O153" i="9" s="1" a="1"/>
  <c r="O153" i="9" s="1"/>
  <c r="O84" i="9" a="1"/>
  <c r="O84" i="9" s="1"/>
  <c r="H91" i="9" a="1"/>
  <c r="H91" i="9" s="1"/>
  <c r="F104" i="9" a="1"/>
  <c r="F104" i="9" s="1"/>
  <c r="F149" i="9" s="1" a="1"/>
  <c r="F149" i="9" s="1"/>
  <c r="G76" i="9" a="1"/>
  <c r="G76" i="9" s="1"/>
  <c r="G94" i="9" a="1"/>
  <c r="G94" i="9" s="1"/>
  <c r="G153" i="9" s="1" a="1"/>
  <c r="G153" i="9" s="1"/>
  <c r="M88" i="9" a="1"/>
  <c r="M88" i="9" s="1"/>
  <c r="L88" i="9" a="1"/>
  <c r="L88" i="9" s="1"/>
  <c r="O78" i="9" a="1"/>
  <c r="O78" i="9" s="1"/>
  <c r="O113" i="9" s="1" a="1"/>
  <c r="O113" i="9" s="1"/>
  <c r="O89" i="9" a="1"/>
  <c r="O89" i="9" s="1"/>
  <c r="H86" i="9" a="1"/>
  <c r="H86" i="9" s="1"/>
  <c r="F66" i="9" a="1"/>
  <c r="F66" i="9" s="1"/>
  <c r="G65" i="9" a="1"/>
  <c r="G65" i="9" s="1"/>
  <c r="G70" i="9" a="1"/>
  <c r="G70" i="9" s="1"/>
  <c r="M94" i="9" a="1"/>
  <c r="M94" i="9" s="1"/>
  <c r="M153" i="9" s="1" a="1"/>
  <c r="M153" i="9" s="1"/>
  <c r="L89" i="9" a="1"/>
  <c r="L89" i="9" s="1"/>
  <c r="O73" i="9" a="1"/>
  <c r="O73" i="9" s="1"/>
  <c r="O76" i="9" a="1"/>
  <c r="O76" i="9" s="1"/>
  <c r="H82" i="9" a="1"/>
  <c r="H82" i="9" s="1"/>
  <c r="I68" i="9" a="1"/>
  <c r="I68" i="9" s="1"/>
  <c r="F71" i="9" a="1"/>
  <c r="F71" i="9" s="1"/>
  <c r="F118" i="9" s="1" a="1"/>
  <c r="F118" i="9" s="1"/>
  <c r="G81" i="9" a="1"/>
  <c r="G81" i="9" s="1"/>
  <c r="G116" i="9" s="1" a="1"/>
  <c r="G116" i="9" s="1"/>
  <c r="G89" i="9" a="1"/>
  <c r="G89" i="9" s="1"/>
  <c r="M93" i="9" a="1"/>
  <c r="M93" i="9" s="1"/>
  <c r="M152" i="9" s="1" a="1"/>
  <c r="M152" i="9" s="1"/>
  <c r="L80" i="9" a="1"/>
  <c r="L80" i="9" s="1"/>
  <c r="O86" i="9" a="1"/>
  <c r="O86" i="9" s="1"/>
  <c r="O103" i="9" a="1"/>
  <c r="O103" i="9" s="1"/>
  <c r="O122" i="9" s="1" a="1"/>
  <c r="O122" i="9" s="1"/>
  <c r="H68" i="9" a="1"/>
  <c r="H68" i="9" s="1"/>
  <c r="F77" i="9" a="1"/>
  <c r="F77" i="9" s="1"/>
  <c r="G93" i="9" a="1"/>
  <c r="G93" i="9" s="1"/>
  <c r="G152" i="9" s="1" a="1"/>
  <c r="G152" i="9" s="1"/>
  <c r="G102" i="9" a="1"/>
  <c r="G102" i="9" s="1"/>
  <c r="M77" i="9" a="1"/>
  <c r="M77" i="9" s="1"/>
  <c r="L94" i="9" a="1"/>
  <c r="L94" i="9" s="1"/>
  <c r="L153" i="9" s="1" a="1"/>
  <c r="L153" i="9" s="1"/>
  <c r="O80" i="9" a="1"/>
  <c r="O80" i="9" s="1"/>
  <c r="O72" i="9" a="1"/>
  <c r="O72" i="9" s="1"/>
  <c r="H77" i="9" a="1"/>
  <c r="H77" i="9" s="1"/>
  <c r="F64" i="9" a="1"/>
  <c r="F64" i="9" s="1"/>
  <c r="G106" i="9" a="1"/>
  <c r="G106" i="9" s="1"/>
  <c r="G151" i="9" s="1" a="1"/>
  <c r="G151" i="9" s="1"/>
  <c r="G83" i="9" a="1"/>
  <c r="G83" i="9" s="1"/>
  <c r="M69" i="9" a="1"/>
  <c r="M69" i="9" s="1"/>
  <c r="L77" i="9" a="1"/>
  <c r="L77" i="9" s="1"/>
  <c r="O98" i="9" a="1"/>
  <c r="O98" i="9" s="1"/>
  <c r="O83" i="9" a="1"/>
  <c r="O83" i="9" s="1"/>
  <c r="H98" i="9" a="1"/>
  <c r="H98" i="9" s="1"/>
  <c r="F97" i="9" a="1"/>
  <c r="F97" i="9" s="1"/>
  <c r="G86" i="9" a="1"/>
  <c r="G86" i="9" s="1"/>
  <c r="G80" i="9" a="1"/>
  <c r="G80" i="9" s="1"/>
  <c r="M73" i="9" a="1"/>
  <c r="M73" i="9" s="1"/>
  <c r="L92" i="9" a="1"/>
  <c r="L92" i="9" s="1"/>
  <c r="O81" i="9" a="1"/>
  <c r="O81" i="9" s="1"/>
  <c r="O116" i="9" s="1" a="1"/>
  <c r="O116" i="9" s="1"/>
  <c r="O71" i="9" a="1"/>
  <c r="O71" i="9" s="1"/>
  <c r="H87" i="9" a="1"/>
  <c r="H87" i="9" s="1"/>
  <c r="F98" i="9" a="1"/>
  <c r="F98" i="9" s="1"/>
  <c r="G73" i="9" a="1"/>
  <c r="G73" i="9" s="1"/>
  <c r="G90" i="9" a="1"/>
  <c r="G90" i="9" s="1"/>
  <c r="M98" i="9" a="1"/>
  <c r="M98" i="9" s="1"/>
  <c r="L68" i="9" a="1"/>
  <c r="L68" i="9" s="1"/>
  <c r="O75" i="9" a="1"/>
  <c r="O75" i="9" s="1"/>
  <c r="O65" i="9" a="1"/>
  <c r="O65" i="9" s="1"/>
  <c r="H79" i="9" a="1"/>
  <c r="H79" i="9" s="1"/>
  <c r="H114" i="9" s="1" a="1"/>
  <c r="H114" i="9" s="1"/>
  <c r="G91" i="9" a="1"/>
  <c r="G91" i="9" s="1"/>
  <c r="M64" i="9" a="1"/>
  <c r="M64" i="9" s="1"/>
  <c r="L101" i="9" a="1"/>
  <c r="L101" i="9" s="1"/>
  <c r="L120" i="9" s="1" a="1"/>
  <c r="L120" i="9" s="1"/>
  <c r="O104" i="9" a="1"/>
  <c r="O104" i="9" s="1"/>
  <c r="O149" i="9" s="1" a="1"/>
  <c r="O149" i="9" s="1"/>
  <c r="H95" i="9" a="1"/>
  <c r="H95" i="9" s="1"/>
  <c r="H154" i="9" s="1" a="1"/>
  <c r="H154" i="9" s="1"/>
  <c r="H76" i="9" a="1"/>
  <c r="H76" i="9" s="1"/>
  <c r="I92" i="9" a="1"/>
  <c r="I92" i="9" s="1"/>
  <c r="F99" i="9" a="1"/>
  <c r="F99" i="9" s="1"/>
  <c r="I65" i="9" a="1"/>
  <c r="I65" i="9" s="1"/>
  <c r="F93" i="9" a="1"/>
  <c r="F93" i="9" s="1"/>
  <c r="F152" i="9" s="1" a="1"/>
  <c r="F152" i="9" s="1"/>
  <c r="G97" i="9" a="1"/>
  <c r="G97" i="9" s="1"/>
  <c r="M71" i="9" a="1"/>
  <c r="M71" i="9" s="1"/>
  <c r="L65" i="9" a="1"/>
  <c r="L65" i="9" s="1"/>
  <c r="O97" i="9" a="1"/>
  <c r="O97" i="9" s="1"/>
  <c r="H73" i="9" a="1"/>
  <c r="H73" i="9" s="1"/>
  <c r="H71" i="9" a="1"/>
  <c r="H71" i="9" s="1"/>
  <c r="I86" i="9" a="1"/>
  <c r="I86" i="9" s="1"/>
  <c r="F75" i="9" a="1"/>
  <c r="F75" i="9" s="1"/>
  <c r="G95" i="9" a="1"/>
  <c r="G95" i="9" s="1"/>
  <c r="G154" i="9" s="1" a="1"/>
  <c r="G154" i="9" s="1"/>
  <c r="M80" i="9" a="1"/>
  <c r="M80" i="9" s="1"/>
  <c r="L95" i="9" a="1"/>
  <c r="L95" i="9" s="1"/>
  <c r="L154" i="9" s="1" a="1"/>
  <c r="L154" i="9" s="1"/>
  <c r="O92" i="9" a="1"/>
  <c r="O92" i="9" s="1"/>
  <c r="H83" i="9" a="1"/>
  <c r="H83" i="9" s="1"/>
  <c r="H66" i="9" a="1"/>
  <c r="H66" i="9" s="1"/>
  <c r="P76" i="9" a="1"/>
  <c r="P76" i="9" s="1"/>
  <c r="P103" i="9" a="1"/>
  <c r="P103" i="9" s="1"/>
  <c r="P122" i="9" s="1" a="1"/>
  <c r="P122" i="9" s="1"/>
  <c r="P89" i="9" a="1"/>
  <c r="P89" i="9" s="1"/>
  <c r="P81" i="9" a="1"/>
  <c r="P81" i="9" s="1"/>
  <c r="P116" i="9" s="1" a="1"/>
  <c r="P116" i="9" s="1"/>
  <c r="P87" i="9" a="1"/>
  <c r="P87" i="9" s="1"/>
  <c r="P86" i="9" a="1"/>
  <c r="P86" i="9" s="1"/>
  <c r="P93" i="9" a="1"/>
  <c r="P93" i="9" s="1"/>
  <c r="P152" i="9" s="1" a="1"/>
  <c r="P152" i="9" s="1"/>
  <c r="P77" i="9" a="1"/>
  <c r="P77" i="9" s="1"/>
  <c r="P102" i="9" a="1"/>
  <c r="P102" i="9" s="1"/>
  <c r="P97" i="9" a="1"/>
  <c r="P97" i="9" s="1"/>
  <c r="P82" i="9" a="1"/>
  <c r="P82" i="9" s="1"/>
  <c r="P94" i="9" a="1"/>
  <c r="P94" i="9" s="1"/>
  <c r="P153" i="9" s="1" a="1"/>
  <c r="P153" i="9" s="1"/>
  <c r="P69" i="9" a="1"/>
  <c r="P69" i="9" s="1"/>
  <c r="P79" i="9" a="1"/>
  <c r="P79" i="9" s="1"/>
  <c r="P114" i="9" s="1" a="1"/>
  <c r="P114" i="9" s="1"/>
  <c r="P75" i="9" a="1"/>
  <c r="P75" i="9" s="1"/>
  <c r="P99" i="9" a="1"/>
  <c r="P99" i="9" s="1"/>
  <c r="P78" i="9" a="1"/>
  <c r="P78" i="9" s="1"/>
  <c r="P113" i="9" s="1" a="1"/>
  <c r="P113" i="9" s="1"/>
  <c r="P80" i="9" a="1"/>
  <c r="P80" i="9" s="1"/>
  <c r="P65" i="9" a="1"/>
  <c r="P65" i="9" s="1"/>
  <c r="P100" i="9" a="1"/>
  <c r="P100" i="9" s="1"/>
  <c r="P119" i="9" s="1" a="1"/>
  <c r="P119" i="9" s="1"/>
  <c r="P98" i="9" a="1"/>
  <c r="P98" i="9" s="1"/>
  <c r="P71" i="9" a="1"/>
  <c r="P71" i="9" s="1"/>
  <c r="P106" i="9" a="1"/>
  <c r="P106" i="9" s="1"/>
  <c r="P151" i="9" s="1" a="1"/>
  <c r="P151" i="9" s="1"/>
  <c r="P91" i="9" a="1"/>
  <c r="P91" i="9" s="1"/>
  <c r="P92" i="9" a="1"/>
  <c r="P92" i="9" s="1"/>
  <c r="P64" i="9" a="1"/>
  <c r="P64" i="9" s="1"/>
  <c r="P105" i="9" a="1"/>
  <c r="P105" i="9" s="1"/>
  <c r="P150" i="9" s="1" a="1"/>
  <c r="P150" i="9" s="1"/>
  <c r="P67" i="9" a="1"/>
  <c r="P67" i="9" s="1"/>
  <c r="P83" i="9" a="1"/>
  <c r="P83" i="9" s="1"/>
  <c r="P104" i="9" a="1"/>
  <c r="P104" i="9" s="1"/>
  <c r="P149" i="9" s="1" a="1"/>
  <c r="P149" i="9" s="1"/>
  <c r="P73" i="9" a="1"/>
  <c r="P73" i="9" s="1"/>
  <c r="P88" i="9" a="1"/>
  <c r="P88" i="9" s="1"/>
  <c r="P101" i="9" a="1"/>
  <c r="P101" i="9" s="1"/>
  <c r="P120" i="9" s="1" a="1"/>
  <c r="P120" i="9" s="1"/>
  <c r="P84" i="9" a="1"/>
  <c r="P84" i="9" s="1"/>
  <c r="P90" i="9" a="1"/>
  <c r="P90" i="9" s="1"/>
  <c r="P70" i="9" a="1"/>
  <c r="P70" i="9" s="1"/>
  <c r="P68" i="9" a="1"/>
  <c r="P68" i="9" s="1"/>
  <c r="P72" i="9" a="1"/>
  <c r="P72" i="9" s="1"/>
  <c r="P66" i="9" a="1"/>
  <c r="P66" i="9" s="1"/>
  <c r="P95" i="9" a="1"/>
  <c r="P95" i="9" s="1"/>
  <c r="P154" i="9" s="1" a="1"/>
  <c r="P154" i="9" s="1"/>
  <c r="I99" i="9" a="1"/>
  <c r="I99" i="9" s="1"/>
  <c r="F87" i="9" a="1"/>
  <c r="F87" i="9" s="1"/>
  <c r="G84" i="9" a="1"/>
  <c r="G84" i="9" s="1"/>
  <c r="M70" i="9" a="1"/>
  <c r="M70" i="9" s="1"/>
  <c r="L64" i="9" a="1"/>
  <c r="L64" i="9" s="1"/>
  <c r="O79" i="9" a="1"/>
  <c r="O79" i="9" s="1"/>
  <c r="O114" i="9" s="1" a="1"/>
  <c r="O114" i="9" s="1"/>
  <c r="H75" i="9" a="1"/>
  <c r="H75" i="9" s="1"/>
  <c r="H84" i="9" a="1"/>
  <c r="H84" i="9" s="1"/>
  <c r="I76" i="9" a="1"/>
  <c r="I76" i="9" s="1"/>
  <c r="F88" i="9" a="1"/>
  <c r="F88" i="9" s="1"/>
  <c r="G66" i="9" a="1"/>
  <c r="G66" i="9" s="1"/>
  <c r="M102" i="9" a="1"/>
  <c r="M102" i="9" s="1"/>
  <c r="L79" i="9" a="1"/>
  <c r="L79" i="9" s="1"/>
  <c r="L114" i="9" s="1" a="1"/>
  <c r="L114" i="9" s="1"/>
  <c r="O91" i="9" a="1"/>
  <c r="O91" i="9" s="1"/>
  <c r="H104" i="9" a="1"/>
  <c r="H104" i="9" s="1"/>
  <c r="H149" i="9" s="1" a="1"/>
  <c r="H149" i="9" s="1"/>
  <c r="H78" i="9" a="1"/>
  <c r="H78" i="9" s="1"/>
  <c r="H113" i="9" s="1" a="1"/>
  <c r="H113" i="9" s="1"/>
  <c r="I67" i="9" a="1"/>
  <c r="I67" i="9" s="1"/>
  <c r="F70" i="9" a="1"/>
  <c r="F70" i="9" s="1"/>
  <c r="G82" i="9" a="1"/>
  <c r="G82" i="9" s="1"/>
  <c r="M97" i="9" a="1"/>
  <c r="M97" i="9" s="1"/>
  <c r="L76" i="9" a="1"/>
  <c r="L76" i="9" s="1"/>
  <c r="O106" i="9" a="1"/>
  <c r="O106" i="9" s="1"/>
  <c r="O151" i="9" s="1" a="1"/>
  <c r="O151" i="9" s="1"/>
  <c r="H97" i="9" a="1"/>
  <c r="H97" i="9" s="1"/>
  <c r="H72" i="9" a="1"/>
  <c r="H72" i="9" s="1"/>
  <c r="I106" i="9" a="1"/>
  <c r="I106" i="9" s="1"/>
  <c r="I151" i="9" s="1" a="1"/>
  <c r="I151" i="9" s="1"/>
  <c r="F79" i="9" a="1"/>
  <c r="F79" i="9" s="1"/>
  <c r="F114" i="9" s="1" a="1"/>
  <c r="F114" i="9" s="1"/>
  <c r="G69" i="9" a="1"/>
  <c r="G69" i="9" s="1"/>
  <c r="M66" i="9" a="1"/>
  <c r="M66" i="9" s="1"/>
  <c r="L81" i="9" a="1"/>
  <c r="L81" i="9" s="1"/>
  <c r="L116" i="9" s="1" a="1"/>
  <c r="L116" i="9" s="1"/>
  <c r="O100" i="9" a="1"/>
  <c r="O100" i="9" s="1"/>
  <c r="O119" i="9" s="1" a="1"/>
  <c r="O119" i="9" s="1"/>
  <c r="H105" i="9" a="1"/>
  <c r="H105" i="9" s="1"/>
  <c r="H150" i="9" s="1" a="1"/>
  <c r="H150" i="9" s="1"/>
  <c r="H102" i="9" a="1"/>
  <c r="H102" i="9" s="1"/>
  <c r="H69" i="9" a="1"/>
  <c r="H69" i="9" s="1"/>
  <c r="AQ277" i="8"/>
  <c r="AP255" i="8"/>
  <c r="AP249" i="8"/>
  <c r="AQ278" i="8"/>
  <c r="AP250" i="8"/>
  <c r="AP254" i="8"/>
  <c r="AP259" i="8"/>
  <c r="AP256" i="8"/>
  <c r="AP253" i="8"/>
  <c r="AP262" i="8"/>
  <c r="AP261" i="8"/>
  <c r="AP260" i="8"/>
  <c r="AP263" i="8"/>
  <c r="AQ276" i="8"/>
  <c r="AP251" i="8"/>
  <c r="AP258" i="8"/>
  <c r="P81" i="7" a="1"/>
  <c r="P81" i="7" s="1"/>
  <c r="N81" i="7" a="1"/>
  <c r="N81" i="7" s="1"/>
  <c r="K140" i="7" a="1"/>
  <c r="K140" i="7" s="1"/>
  <c r="N140" i="7" a="1"/>
  <c r="N140" i="7" s="1"/>
  <c r="J140" i="7" a="1"/>
  <c r="J140" i="7" s="1"/>
  <c r="G120" i="7"/>
  <c r="O144" i="7"/>
  <c r="I148" i="7" a="1"/>
  <c r="I148" i="7" s="1"/>
  <c r="G128" i="7" a="1"/>
  <c r="G128" i="7" s="1"/>
  <c r="J120" i="7"/>
  <c r="H144" i="7"/>
  <c r="O140" i="7" a="1"/>
  <c r="O140" i="7" s="1"/>
  <c r="L128" i="7" a="1"/>
  <c r="L128" i="7" s="1"/>
  <c r="N144" i="7"/>
  <c r="P128" i="7" a="1"/>
  <c r="P128" i="7" s="1"/>
  <c r="P132" i="7" a="1"/>
  <c r="P132" i="7" s="1"/>
  <c r="H120" i="7"/>
  <c r="K128" i="7" a="1"/>
  <c r="K128" i="7" s="1"/>
  <c r="G136" i="7" a="1"/>
  <c r="G136" i="7" s="1"/>
  <c r="K144" i="7"/>
  <c r="F449" i="8"/>
  <c r="O114" i="8"/>
  <c r="O115" i="8"/>
  <c r="O113" i="8"/>
  <c r="O116" i="8"/>
  <c r="O117" i="8"/>
  <c r="P96" i="8" a="1"/>
  <c r="P96" i="8" s="1"/>
  <c r="P105" i="8" a="1"/>
  <c r="P105" i="8" s="1"/>
  <c r="O110" i="8"/>
  <c r="P97" i="8" a="1"/>
  <c r="P97" i="8" s="1"/>
  <c r="P106" i="8" a="1"/>
  <c r="P106" i="8" s="1"/>
  <c r="P99" i="8" a="1"/>
  <c r="P99" i="8" s="1"/>
  <c r="P108" i="8" a="1"/>
  <c r="P108" i="8" s="1"/>
  <c r="P98" i="8" a="1"/>
  <c r="P98" i="8" s="1"/>
  <c r="P107" i="8" a="1"/>
  <c r="P107" i="8" s="1"/>
  <c r="P95" i="8" a="1"/>
  <c r="P95" i="8" s="1"/>
  <c r="P104" i="8" a="1"/>
  <c r="P104" i="8" s="1"/>
  <c r="O145" i="8" a="1"/>
  <c r="O145" i="8" s="1"/>
  <c r="O101" i="8"/>
  <c r="O100" i="8"/>
  <c r="O118" i="8" s="1"/>
  <c r="P142" i="8" a="1"/>
  <c r="P142" i="8" s="1"/>
  <c r="AR173" i="8"/>
  <c r="P214" i="8" a="1"/>
  <c r="P214" i="8" s="1"/>
  <c r="AB152" i="8"/>
  <c r="AB157" i="8"/>
  <c r="AR171" i="8"/>
  <c r="P212" i="8" a="1"/>
  <c r="P212" i="8" s="1"/>
  <c r="F441" i="8"/>
  <c r="O200" i="8" a="1"/>
  <c r="O200" i="8" s="1"/>
  <c r="AC162" i="8" s="1"/>
  <c r="O201" i="8" a="1"/>
  <c r="O201" i="8" s="1"/>
  <c r="AC165" i="8" s="1"/>
  <c r="O83" i="8" a="1"/>
  <c r="O83" i="8" s="1"/>
  <c r="L449" i="8"/>
  <c r="O82" i="8" a="1"/>
  <c r="O82" i="8" s="1"/>
  <c r="N84" i="8" a="1"/>
  <c r="N84" i="8" s="1"/>
  <c r="P186" i="8"/>
  <c r="P194" i="8"/>
  <c r="P200" i="8" s="1" a="1"/>
  <c r="P200" i="8" s="1"/>
  <c r="O199" i="8" a="1"/>
  <c r="O199" i="8" s="1"/>
  <c r="AC151" i="8" s="1"/>
  <c r="AB161" i="8"/>
  <c r="M432" i="8" s="1"/>
  <c r="AB156" i="8"/>
  <c r="M427" i="8" s="1"/>
  <c r="AB151" i="8"/>
  <c r="AB160" i="8"/>
  <c r="M431" i="8" s="1"/>
  <c r="AB155" i="8"/>
  <c r="AB165" i="8"/>
  <c r="M436" i="8" s="1"/>
  <c r="AP173" i="8"/>
  <c r="P209" i="8"/>
  <c r="O291" i="8" s="1"/>
  <c r="P195" i="8"/>
  <c r="P201" i="8" s="1" a="1"/>
  <c r="P201" i="8" s="1"/>
  <c r="AS175" i="8"/>
  <c r="P240" i="8" a="1"/>
  <c r="P240" i="8" s="1"/>
  <c r="P137" i="8" a="1"/>
  <c r="P137" i="8" s="1"/>
  <c r="N202" i="8" a="1"/>
  <c r="N202" i="8" s="1"/>
  <c r="P207" i="8"/>
  <c r="O289" i="8" s="1"/>
  <c r="AS172" i="8"/>
  <c r="P228" i="8" a="1"/>
  <c r="P228" i="8" s="1"/>
  <c r="AP175" i="8"/>
  <c r="AP171" i="8"/>
  <c r="AS174" i="8"/>
  <c r="P236" i="8" a="1"/>
  <c r="P236" i="8" s="1"/>
  <c r="P125" i="8" a="1"/>
  <c r="P125" i="8" s="1"/>
  <c r="AR175" i="8"/>
  <c r="AP172" i="8"/>
  <c r="P141" i="8" a="1"/>
  <c r="P141" i="8" s="1"/>
  <c r="P176" i="8"/>
  <c r="AP176" i="8" s="1"/>
  <c r="P241" i="8" a="1"/>
  <c r="P241" i="8" s="1"/>
  <c r="AP174" i="8"/>
  <c r="P129" i="8" a="1"/>
  <c r="P129" i="8" s="1"/>
  <c r="K387" i="8"/>
  <c r="AR172" i="8"/>
  <c r="AS173" i="8"/>
  <c r="P232" i="8" a="1"/>
  <c r="P232" i="8" s="1"/>
  <c r="P206" i="8"/>
  <c r="O288" i="8" s="1"/>
  <c r="P193" i="8"/>
  <c r="P199" i="8" s="1" a="1"/>
  <c r="P199" i="8" s="1"/>
  <c r="AS171" i="8"/>
  <c r="P224" i="8" a="1"/>
  <c r="P224" i="8" s="1"/>
  <c r="AR174" i="8"/>
  <c r="O196" i="8"/>
  <c r="AQ176" i="8"/>
  <c r="O208" i="8"/>
  <c r="O244" i="8" a="1"/>
  <c r="O244" i="8" s="1"/>
  <c r="P266" i="8"/>
  <c r="P143" i="8" a="1"/>
  <c r="P143" i="8" s="1"/>
  <c r="P267" i="8"/>
  <c r="P144" i="8" a="1"/>
  <c r="P144" i="8" s="1"/>
  <c r="P133" i="8" a="1"/>
  <c r="P133" i="8" s="1"/>
  <c r="P278" i="8"/>
  <c r="AS278" i="8" s="1"/>
  <c r="AU278" i="8" s="1"/>
  <c r="P181" i="8"/>
  <c r="P218" i="8" s="1"/>
  <c r="O85" i="8" a="1"/>
  <c r="O85" i="8" s="1"/>
  <c r="P90" i="8"/>
  <c r="O285" i="8" s="1"/>
  <c r="P77" i="8"/>
  <c r="P83" i="8" s="1" a="1"/>
  <c r="P83" i="8" s="1"/>
  <c r="P92" i="8"/>
  <c r="P79" i="8"/>
  <c r="P89" i="8"/>
  <c r="P76" i="8"/>
  <c r="P82" i="8" s="1" a="1"/>
  <c r="P82" i="8" s="1"/>
  <c r="O78" i="8"/>
  <c r="O91" i="8"/>
  <c r="J308" i="8" s="1"/>
  <c r="V163" i="8"/>
  <c r="H379" i="8"/>
  <c r="K379" i="8"/>
  <c r="I379" i="8"/>
  <c r="V92" i="8"/>
  <c r="AI92" i="8" s="1"/>
  <c r="N309" i="8" s="1"/>
  <c r="V90" i="8"/>
  <c r="AI90" i="8" s="1"/>
  <c r="N307" i="8" s="1"/>
  <c r="W91" i="8"/>
  <c r="AJ91" i="8" s="1"/>
  <c r="O308" i="8" s="1"/>
  <c r="V89" i="8"/>
  <c r="AI89" i="8" s="1"/>
  <c r="N306" i="8" s="1"/>
  <c r="P277" i="8"/>
  <c r="AS277" i="8" s="1"/>
  <c r="AU277" i="8" s="1"/>
  <c r="K441" i="8"/>
  <c r="J387" i="8"/>
  <c r="L387" i="8"/>
  <c r="H387" i="8"/>
  <c r="I441" i="8"/>
  <c r="L441" i="8"/>
  <c r="J449" i="8"/>
  <c r="F379" i="8"/>
  <c r="P272" i="8"/>
  <c r="H449" i="8"/>
  <c r="K449" i="8"/>
  <c r="P273" i="8"/>
  <c r="R152" i="8"/>
  <c r="Q172" i="8"/>
  <c r="Q213" i="8" s="1" a="1"/>
  <c r="Q213" i="8" s="1"/>
  <c r="T159" i="8"/>
  <c r="U159" i="8" s="1"/>
  <c r="G387" i="8"/>
  <c r="R160" i="8"/>
  <c r="J379" i="8"/>
  <c r="M428" i="8"/>
  <c r="I449" i="8"/>
  <c r="P276" i="8"/>
  <c r="AR276" i="8" s="1"/>
  <c r="P38" i="8"/>
  <c r="Q167" i="8"/>
  <c r="R153" i="8"/>
  <c r="Q173" i="8"/>
  <c r="Q214" i="8" s="1" a="1"/>
  <c r="Q214" i="8" s="1"/>
  <c r="G441" i="8"/>
  <c r="P33" i="8"/>
  <c r="P109" i="8" s="1"/>
  <c r="P265" i="8"/>
  <c r="R161" i="8"/>
  <c r="Q180" i="8"/>
  <c r="P271" i="8"/>
  <c r="O274" i="8"/>
  <c r="P270" i="8"/>
  <c r="F387" i="8"/>
  <c r="M366" i="8"/>
  <c r="J441" i="8"/>
  <c r="S158" i="8"/>
  <c r="R168" i="8"/>
  <c r="M433" i="8"/>
  <c r="P269" i="8"/>
  <c r="S151" i="8"/>
  <c r="H441" i="8"/>
  <c r="S164" i="8"/>
  <c r="R169" i="8"/>
  <c r="I387" i="8"/>
  <c r="Q175" i="8"/>
  <c r="Q216" i="8" s="1" a="1"/>
  <c r="Q216" i="8" s="1"/>
  <c r="R155" i="8"/>
  <c r="S157" i="8"/>
  <c r="L379" i="8"/>
  <c r="G379" i="8"/>
  <c r="Q178" i="8"/>
  <c r="R162" i="8"/>
  <c r="R165" i="8"/>
  <c r="Q171" i="8"/>
  <c r="Q212" i="8" s="1" a="1"/>
  <c r="Q212" i="8" s="1"/>
  <c r="M371" i="8"/>
  <c r="Q174" i="8"/>
  <c r="Q215" i="8" s="1" a="1"/>
  <c r="Q215" i="8" s="1"/>
  <c r="R154" i="8"/>
  <c r="G449" i="8"/>
  <c r="Q179" i="8"/>
  <c r="R156" i="8"/>
  <c r="F121" i="9" l="1" a="1"/>
  <c r="F121" i="9" s="1"/>
  <c r="M121" i="9" a="1"/>
  <c r="M121" i="9" s="1"/>
  <c r="P121" i="9" a="1"/>
  <c r="P121" i="9" s="1"/>
  <c r="H204" i="9" a="1"/>
  <c r="H204" i="9" s="1"/>
  <c r="O204" i="9" a="1"/>
  <c r="O204" i="9" s="1"/>
  <c r="L90" i="7" a="1"/>
  <c r="L90" i="7" s="1"/>
  <c r="K149" i="7" a="1"/>
  <c r="K149" i="7" s="1"/>
  <c r="P149" i="7" a="1"/>
  <c r="P149" i="7" s="1"/>
  <c r="P183" i="8"/>
  <c r="AR278" i="8"/>
  <c r="AR277" i="8"/>
  <c r="AS276" i="8"/>
  <c r="AU276" i="8" s="1"/>
  <c r="P182" i="8"/>
  <c r="G90" i="7" a="1"/>
  <c r="G90" i="7" s="1"/>
  <c r="J130" i="9"/>
  <c r="K130" i="9"/>
  <c r="H90" i="7" a="1"/>
  <c r="H90" i="7" s="1"/>
  <c r="M149" i="7" a="1"/>
  <c r="M149" i="7" s="1"/>
  <c r="K306" i="8"/>
  <c r="O284" i="8"/>
  <c r="N289" i="8"/>
  <c r="O299" i="8"/>
  <c r="N291" i="8"/>
  <c r="O301" i="8"/>
  <c r="K309" i="8"/>
  <c r="O287" i="8"/>
  <c r="N285" i="8"/>
  <c r="O295" i="8"/>
  <c r="N288" i="8"/>
  <c r="O298" i="8"/>
  <c r="N130" i="9"/>
  <c r="M90" i="7" a="1"/>
  <c r="M90" i="7" s="1"/>
  <c r="N127" i="9"/>
  <c r="G201" i="9" a="1"/>
  <c r="G201" i="9" s="1"/>
  <c r="F204" i="9" a="1"/>
  <c r="F204" i="9" s="1"/>
  <c r="I149" i="7" a="1"/>
  <c r="I149" i="7" s="1"/>
  <c r="O121" i="9" a="1"/>
  <c r="O121" i="9" s="1"/>
  <c r="F124" i="9" a="1"/>
  <c r="F124" i="9" s="1"/>
  <c r="F130" i="9" s="1"/>
  <c r="I121" i="9" a="1"/>
  <c r="I121" i="9" s="1"/>
  <c r="H128" i="9"/>
  <c r="L125" i="9"/>
  <c r="M128" i="9"/>
  <c r="G128" i="9"/>
  <c r="O128" i="9"/>
  <c r="F125" i="9"/>
  <c r="F201" i="9" a="1"/>
  <c r="F201" i="9" s="1"/>
  <c r="I125" i="9"/>
  <c r="L128" i="9"/>
  <c r="F115" i="9" a="1"/>
  <c r="F115" i="9" s="1"/>
  <c r="L204" i="9" a="1"/>
  <c r="L204" i="9" s="1"/>
  <c r="H125" i="9"/>
  <c r="H118" i="9" a="1"/>
  <c r="H118" i="9" s="1"/>
  <c r="J127" i="9"/>
  <c r="I126" i="9"/>
  <c r="H123" i="9" a="1"/>
  <c r="H123" i="9" s="1"/>
  <c r="I128" i="9"/>
  <c r="M118" i="9" a="1"/>
  <c r="M118" i="9" s="1"/>
  <c r="K127" i="9"/>
  <c r="P125" i="9"/>
  <c r="F128" i="9"/>
  <c r="L123" i="9" a="1"/>
  <c r="L123" i="9" s="1"/>
  <c r="F123" i="9" a="1"/>
  <c r="F123" i="9" s="1"/>
  <c r="P128" i="9"/>
  <c r="L126" i="9"/>
  <c r="H124" i="9" a="1"/>
  <c r="H124" i="9" s="1"/>
  <c r="F126" i="9"/>
  <c r="M125" i="9"/>
  <c r="G126" i="9"/>
  <c r="O126" i="9"/>
  <c r="L121" i="9" a="1"/>
  <c r="L121" i="9" s="1"/>
  <c r="M126" i="9"/>
  <c r="O125" i="9"/>
  <c r="G204" i="9" a="1"/>
  <c r="G204" i="9" s="1"/>
  <c r="M123" i="9" a="1"/>
  <c r="M123" i="9" s="1"/>
  <c r="H115" i="9" a="1"/>
  <c r="H115" i="9" s="1"/>
  <c r="G125" i="9"/>
  <c r="M115" i="9" a="1"/>
  <c r="M115" i="9" s="1"/>
  <c r="P115" i="9" a="1"/>
  <c r="P115" i="9" s="1"/>
  <c r="P126" i="9"/>
  <c r="H126" i="9"/>
  <c r="P90" i="7" a="1"/>
  <c r="P90" i="7" s="1"/>
  <c r="O149" i="7" a="1"/>
  <c r="O149" i="7" s="1"/>
  <c r="G121" i="9" a="1"/>
  <c r="G121" i="9" s="1"/>
  <c r="H121" i="9" a="1"/>
  <c r="H121" i="9" s="1"/>
  <c r="P123" i="9" a="1"/>
  <c r="P123" i="9" s="1"/>
  <c r="L115" i="9" a="1"/>
  <c r="L115" i="9" s="1"/>
  <c r="L124" i="9" a="1"/>
  <c r="L124" i="9" s="1"/>
  <c r="O124" i="9" a="1"/>
  <c r="O124" i="9" s="1"/>
  <c r="G115" i="9" a="1"/>
  <c r="G115" i="9" s="1"/>
  <c r="O201" i="9" a="1"/>
  <c r="O201" i="9" s="1"/>
  <c r="L207" i="9" a="1"/>
  <c r="L207" i="9" s="1"/>
  <c r="I118" i="9" a="1"/>
  <c r="I118" i="9" s="1"/>
  <c r="I201" i="9" a="1"/>
  <c r="I201" i="9" s="1"/>
  <c r="M204" i="9" a="1"/>
  <c r="M204" i="9" s="1"/>
  <c r="M201" i="9" a="1"/>
  <c r="M201" i="9" s="1"/>
  <c r="G118" i="9" a="1"/>
  <c r="G118" i="9" s="1"/>
  <c r="I124" i="9" a="1"/>
  <c r="I124" i="9" s="1"/>
  <c r="G124" i="9" a="1"/>
  <c r="G124" i="9" s="1"/>
  <c r="L201" i="9" a="1"/>
  <c r="L201" i="9" s="1"/>
  <c r="I123" i="9" a="1"/>
  <c r="I123" i="9" s="1"/>
  <c r="P124" i="9" a="1"/>
  <c r="P124" i="9" s="1"/>
  <c r="O115" i="9" a="1"/>
  <c r="O115" i="9" s="1"/>
  <c r="I115" i="9" a="1"/>
  <c r="I115" i="9" s="1"/>
  <c r="O123" i="9" a="1"/>
  <c r="O123" i="9" s="1"/>
  <c r="M124" i="9" a="1"/>
  <c r="M124" i="9" s="1"/>
  <c r="I204" i="9" a="1"/>
  <c r="I204" i="9" s="1"/>
  <c r="L118" i="9" a="1"/>
  <c r="L118" i="9" s="1"/>
  <c r="H201" i="9" a="1"/>
  <c r="H201" i="9" s="1"/>
  <c r="O118" i="9" a="1"/>
  <c r="O118" i="9" s="1"/>
  <c r="G123" i="9" a="1"/>
  <c r="G123" i="9" s="1"/>
  <c r="K129" i="9"/>
  <c r="N129" i="9"/>
  <c r="J129" i="9"/>
  <c r="G207" i="9" a="1"/>
  <c r="G207" i="9" s="1"/>
  <c r="O207" i="9" a="1"/>
  <c r="O207" i="9" s="1"/>
  <c r="F207" i="9" a="1"/>
  <c r="F207" i="9" s="1"/>
  <c r="H207" i="9" a="1"/>
  <c r="H207" i="9" s="1"/>
  <c r="M207" i="9" a="1"/>
  <c r="M207" i="9" s="1"/>
  <c r="I207" i="9" a="1"/>
  <c r="I207" i="9" s="1"/>
  <c r="L149" i="7" a="1"/>
  <c r="L149" i="7" s="1"/>
  <c r="N149" i="7" a="1"/>
  <c r="N149" i="7" s="1"/>
  <c r="G117" i="9" a="1"/>
  <c r="G117" i="9" s="1"/>
  <c r="G198" i="9" a="1"/>
  <c r="G198" i="9" s="1"/>
  <c r="P204" i="9" a="1"/>
  <c r="P204" i="9" s="1"/>
  <c r="P201" i="9" a="1"/>
  <c r="P201" i="9" s="1"/>
  <c r="P118" i="9" a="1"/>
  <c r="P118" i="9" s="1"/>
  <c r="P117" i="9" a="1"/>
  <c r="P117" i="9" s="1"/>
  <c r="P198" i="9" a="1"/>
  <c r="P198" i="9" s="1"/>
  <c r="H117" i="9" a="1"/>
  <c r="H117" i="9" s="1"/>
  <c r="H198" i="9" a="1"/>
  <c r="H198" i="9" s="1"/>
  <c r="F198" i="9" a="1"/>
  <c r="F198" i="9" s="1"/>
  <c r="F117" i="9" a="1"/>
  <c r="F117" i="9" s="1"/>
  <c r="O198" i="9" a="1"/>
  <c r="O198" i="9" s="1"/>
  <c r="O117" i="9" a="1"/>
  <c r="O117" i="9" s="1"/>
  <c r="L198" i="9" a="1"/>
  <c r="L198" i="9" s="1"/>
  <c r="L117" i="9" a="1"/>
  <c r="L117" i="9" s="1"/>
  <c r="M117" i="9" a="1"/>
  <c r="M117" i="9" s="1"/>
  <c r="M198" i="9" a="1"/>
  <c r="M198" i="9" s="1"/>
  <c r="I198" i="9" a="1"/>
  <c r="I198" i="9" s="1"/>
  <c r="I117" i="9" a="1"/>
  <c r="I117" i="9" s="1"/>
  <c r="P207" i="9" a="1"/>
  <c r="P207" i="9" s="1"/>
  <c r="G149" i="7" a="1"/>
  <c r="G149" i="7" s="1"/>
  <c r="H149" i="7" a="1"/>
  <c r="H149" i="7" s="1"/>
  <c r="J149" i="7" a="1"/>
  <c r="J149" i="7" s="1"/>
  <c r="I90" i="7" a="1"/>
  <c r="I90" i="7" s="1"/>
  <c r="AP278" i="8"/>
  <c r="AP277" i="8"/>
  <c r="O119" i="8"/>
  <c r="P100" i="8"/>
  <c r="P118" i="8" s="1"/>
  <c r="AP276" i="8"/>
  <c r="P114" i="8"/>
  <c r="P113" i="8"/>
  <c r="P115" i="8"/>
  <c r="AC156" i="8"/>
  <c r="P117" i="8"/>
  <c r="P116" i="8"/>
  <c r="AC161" i="8"/>
  <c r="P110" i="8"/>
  <c r="P101" i="8"/>
  <c r="P119" i="8" s="1"/>
  <c r="AR176" i="8"/>
  <c r="AC152" i="8"/>
  <c r="AB172" i="8"/>
  <c r="AB200" i="8" s="1" a="1"/>
  <c r="AB200" i="8" s="1"/>
  <c r="AC157" i="8"/>
  <c r="Q176" i="8"/>
  <c r="Q202" i="8" s="1" a="1"/>
  <c r="Q202" i="8" s="1"/>
  <c r="P217" i="8"/>
  <c r="AC155" i="8"/>
  <c r="AC160" i="8"/>
  <c r="AC207" i="8"/>
  <c r="H311" i="8" s="1"/>
  <c r="AC209" i="8"/>
  <c r="H313" i="8" s="1"/>
  <c r="AC206" i="8"/>
  <c r="H310" i="8" s="1"/>
  <c r="Q189" i="8"/>
  <c r="R189" i="8" s="1"/>
  <c r="AC89" i="8"/>
  <c r="H306" i="8" s="1"/>
  <c r="O84" i="8" a="1"/>
  <c r="O84" i="8" s="1"/>
  <c r="AB171" i="8"/>
  <c r="AB199" i="8" s="1" a="1"/>
  <c r="AB199" i="8" s="1"/>
  <c r="K307" i="8"/>
  <c r="AC90" i="8"/>
  <c r="H307" i="8" s="1"/>
  <c r="AC92" i="8"/>
  <c r="H309" i="8" s="1"/>
  <c r="AC196" i="8"/>
  <c r="O202" i="8" a="1"/>
  <c r="O202" i="8" s="1"/>
  <c r="AD195" i="8"/>
  <c r="Q209" i="8"/>
  <c r="Q291" i="8" s="1"/>
  <c r="AS176" i="8"/>
  <c r="P196" i="8"/>
  <c r="P208" i="8"/>
  <c r="O290" i="8" s="1"/>
  <c r="P244" i="8" a="1"/>
  <c r="P244" i="8" s="1"/>
  <c r="AD194" i="8"/>
  <c r="AD193" i="8"/>
  <c r="Q206" i="8"/>
  <c r="Q288" i="8" s="1"/>
  <c r="AB175" i="8"/>
  <c r="AB201" i="8" s="1" a="1"/>
  <c r="AB201" i="8" s="1"/>
  <c r="AB153" i="8"/>
  <c r="AB159" i="8"/>
  <c r="M430" i="8" s="1"/>
  <c r="AB163" i="8"/>
  <c r="AB164" i="8"/>
  <c r="M435" i="8" s="1"/>
  <c r="AB154" i="8"/>
  <c r="AB158" i="8"/>
  <c r="P145" i="8" a="1"/>
  <c r="P145" i="8" s="1"/>
  <c r="V159" i="8"/>
  <c r="R171" i="8"/>
  <c r="P78" i="8"/>
  <c r="P84" i="8" s="1" a="1"/>
  <c r="P84" i="8" s="1"/>
  <c r="P91" i="8"/>
  <c r="Q89" i="8"/>
  <c r="Q284" i="8" s="1"/>
  <c r="Q92" i="8"/>
  <c r="Q287" i="8" s="1"/>
  <c r="W163" i="8"/>
  <c r="Q90" i="8"/>
  <c r="Q285" i="8" s="1"/>
  <c r="M370" i="8"/>
  <c r="M360" i="8"/>
  <c r="P85" i="8" a="1"/>
  <c r="P85" i="8" s="1"/>
  <c r="M369" i="8"/>
  <c r="M374" i="8"/>
  <c r="W92" i="8"/>
  <c r="AJ92" i="8" s="1"/>
  <c r="O309" i="8" s="1"/>
  <c r="W90" i="8"/>
  <c r="AJ90" i="8" s="1"/>
  <c r="O307" i="8" s="1"/>
  <c r="X91" i="8"/>
  <c r="AK91" i="8" s="1"/>
  <c r="P308" i="8" s="1"/>
  <c r="W89" i="8"/>
  <c r="AJ89" i="8" s="1"/>
  <c r="O306" i="8" s="1"/>
  <c r="Q181" i="8"/>
  <c r="Q218" i="8" s="1"/>
  <c r="AD151" i="8"/>
  <c r="AD156" i="8"/>
  <c r="AD161" i="8"/>
  <c r="R167" i="8"/>
  <c r="R173" i="8"/>
  <c r="R214" i="8" s="1" a="1"/>
  <c r="R214" i="8" s="1"/>
  <c r="S153" i="8"/>
  <c r="N366" i="8"/>
  <c r="S152" i="8"/>
  <c r="R172" i="8"/>
  <c r="R213" i="8" s="1" a="1"/>
  <c r="R213" i="8" s="1"/>
  <c r="R178" i="8"/>
  <c r="M368" i="8"/>
  <c r="AD157" i="8"/>
  <c r="AD162" i="8"/>
  <c r="AD152" i="8"/>
  <c r="N433" i="8"/>
  <c r="N427" i="8"/>
  <c r="M361" i="8"/>
  <c r="M348" i="8"/>
  <c r="Q199" i="8" a="1"/>
  <c r="Q199" i="8" s="1"/>
  <c r="M423" i="8"/>
  <c r="M413" i="8"/>
  <c r="M444" i="8" s="1"/>
  <c r="S165" i="8"/>
  <c r="N428" i="8"/>
  <c r="S160" i="8"/>
  <c r="N431" i="8"/>
  <c r="S162" i="8"/>
  <c r="R174" i="8"/>
  <c r="R215" i="8" s="1" a="1"/>
  <c r="R215" i="8" s="1"/>
  <c r="S154" i="8"/>
  <c r="AD165" i="8"/>
  <c r="AD155" i="8"/>
  <c r="AD160" i="8"/>
  <c r="T158" i="8"/>
  <c r="U158" i="8" s="1"/>
  <c r="S168" i="8"/>
  <c r="S161" i="8"/>
  <c r="R180" i="8"/>
  <c r="R179" i="8"/>
  <c r="S156" i="8"/>
  <c r="M373" i="8"/>
  <c r="T151" i="8"/>
  <c r="N361" i="8"/>
  <c r="N348" i="8"/>
  <c r="S155" i="8"/>
  <c r="R175" i="8"/>
  <c r="R216" i="8" s="1" a="1"/>
  <c r="R216" i="8" s="1"/>
  <c r="P274" i="8"/>
  <c r="T164" i="8"/>
  <c r="U164" i="8" s="1"/>
  <c r="S169" i="8"/>
  <c r="N371" i="8"/>
  <c r="N432" i="8"/>
  <c r="N436" i="8"/>
  <c r="T157" i="8"/>
  <c r="U157" i="8" s="1"/>
  <c r="Q201" i="8" a="1"/>
  <c r="Q201" i="8" s="1"/>
  <c r="P127" i="9" l="1"/>
  <c r="M127" i="9"/>
  <c r="Q298" i="8"/>
  <c r="R288" i="8"/>
  <c r="M288" i="8"/>
  <c r="N298" i="8"/>
  <c r="M285" i="8"/>
  <c r="N295" i="8"/>
  <c r="N287" i="8"/>
  <c r="O297" i="8"/>
  <c r="M291" i="8"/>
  <c r="N301" i="8"/>
  <c r="N290" i="8"/>
  <c r="O300" i="8"/>
  <c r="R285" i="8"/>
  <c r="Q295" i="8"/>
  <c r="M289" i="8"/>
  <c r="N299" i="8"/>
  <c r="Q297" i="8"/>
  <c r="R287" i="8"/>
  <c r="N284" i="8"/>
  <c r="O294" i="8"/>
  <c r="Q294" i="8"/>
  <c r="R284" i="8"/>
  <c r="R291" i="8"/>
  <c r="Q301" i="8"/>
  <c r="K308" i="8"/>
  <c r="O286" i="8"/>
  <c r="AC171" i="8"/>
  <c r="AC199" i="8" s="1" a="1"/>
  <c r="AC199" i="8" s="1"/>
  <c r="Q217" i="8"/>
  <c r="H130" i="9"/>
  <c r="F127" i="9"/>
  <c r="M130" i="9"/>
  <c r="H127" i="9"/>
  <c r="O130" i="9"/>
  <c r="G127" i="9"/>
  <c r="L130" i="9"/>
  <c r="G130" i="9"/>
  <c r="I127" i="9"/>
  <c r="I130" i="9"/>
  <c r="L127" i="9"/>
  <c r="O127" i="9"/>
  <c r="G129" i="9"/>
  <c r="F129" i="9"/>
  <c r="O129" i="9"/>
  <c r="P129" i="9"/>
  <c r="I129" i="9"/>
  <c r="L129" i="9"/>
  <c r="H129" i="9"/>
  <c r="P130" i="9"/>
  <c r="M129" i="9"/>
  <c r="AB216" i="8" a="1"/>
  <c r="AB216" i="8" s="1"/>
  <c r="AC172" i="8"/>
  <c r="AC200" i="8" s="1" a="1"/>
  <c r="AC200" i="8" s="1"/>
  <c r="O366" i="8"/>
  <c r="AB213" i="8" a="1"/>
  <c r="AB213" i="8" s="1"/>
  <c r="AB212" i="8" a="1"/>
  <c r="AB212" i="8" s="1"/>
  <c r="R176" i="8"/>
  <c r="R202" i="8" s="1" a="1"/>
  <c r="R202" i="8" s="1"/>
  <c r="R199" i="8" a="1"/>
  <c r="R199" i="8" s="1"/>
  <c r="AF151" i="8" s="1"/>
  <c r="R212" i="8" a="1"/>
  <c r="R212" i="8" s="1"/>
  <c r="AC175" i="8"/>
  <c r="AC201" i="8" s="1" a="1"/>
  <c r="AC201" i="8" s="1"/>
  <c r="U151" i="8"/>
  <c r="V151" i="8" s="1"/>
  <c r="AC208" i="8"/>
  <c r="H312" i="8" s="1"/>
  <c r="S189" i="8"/>
  <c r="R194" i="8"/>
  <c r="AF194" i="8" s="1"/>
  <c r="M422" i="8"/>
  <c r="M412" i="8"/>
  <c r="M443" i="8" s="1"/>
  <c r="AB173" i="8"/>
  <c r="AB179" i="8"/>
  <c r="AB168" i="8"/>
  <c r="AB174" i="8"/>
  <c r="AD196" i="8"/>
  <c r="Q208" i="8"/>
  <c r="Q290" i="8" s="1"/>
  <c r="P202" i="8" a="1"/>
  <c r="P202" i="8" s="1"/>
  <c r="AB169" i="8"/>
  <c r="AB180" i="8"/>
  <c r="AD209" i="8"/>
  <c r="I313" i="8" s="1"/>
  <c r="L307" i="8"/>
  <c r="AD90" i="8"/>
  <c r="I307" i="8" s="1"/>
  <c r="AB167" i="8"/>
  <c r="AB178" i="8"/>
  <c r="AC153" i="8"/>
  <c r="AC163" i="8"/>
  <c r="AC158" i="8"/>
  <c r="AC159" i="8"/>
  <c r="N430" i="8" s="1"/>
  <c r="AC164" i="8"/>
  <c r="N435" i="8" s="1"/>
  <c r="AC154" i="8"/>
  <c r="M426" i="8"/>
  <c r="M416" i="8"/>
  <c r="M447" i="8" s="1"/>
  <c r="L309" i="8"/>
  <c r="AD92" i="8"/>
  <c r="I309" i="8" s="1"/>
  <c r="W159" i="8"/>
  <c r="AD206" i="8"/>
  <c r="I310" i="8" s="1"/>
  <c r="AC91" i="8"/>
  <c r="H308" i="8" s="1"/>
  <c r="V157" i="8"/>
  <c r="L306" i="8"/>
  <c r="AD89" i="8"/>
  <c r="I306" i="8" s="1"/>
  <c r="S171" i="8"/>
  <c r="S212" i="8" s="1" a="1"/>
  <c r="S212" i="8" s="1"/>
  <c r="N374" i="8"/>
  <c r="X163" i="8"/>
  <c r="M364" i="8"/>
  <c r="M351" i="8"/>
  <c r="M385" i="8" s="1"/>
  <c r="V164" i="8"/>
  <c r="U169" i="8"/>
  <c r="N369" i="8"/>
  <c r="M347" i="8"/>
  <c r="M381" i="8" s="1"/>
  <c r="M365" i="8"/>
  <c r="N370" i="8"/>
  <c r="V158" i="8"/>
  <c r="U168" i="8"/>
  <c r="Q91" i="8"/>
  <c r="Q286" i="8" s="1"/>
  <c r="N354" i="8"/>
  <c r="X92" i="8"/>
  <c r="AK92" i="8" s="1"/>
  <c r="P309" i="8" s="1"/>
  <c r="X90" i="8"/>
  <c r="AK90" i="8" s="1"/>
  <c r="P307" i="8" s="1"/>
  <c r="Y91" i="8"/>
  <c r="AL91" i="8" s="1"/>
  <c r="Q308" i="8" s="1"/>
  <c r="X89" i="8"/>
  <c r="AK89" i="8" s="1"/>
  <c r="P306" i="8" s="1"/>
  <c r="O428" i="8"/>
  <c r="M354" i="8"/>
  <c r="O365" i="8"/>
  <c r="N344" i="8"/>
  <c r="N372" i="8"/>
  <c r="N360" i="8"/>
  <c r="N347" i="8"/>
  <c r="R201" i="8" a="1"/>
  <c r="R201" i="8" s="1"/>
  <c r="N423" i="8"/>
  <c r="N413" i="8"/>
  <c r="N444" i="8" s="1"/>
  <c r="N349" i="8"/>
  <c r="N362" i="8"/>
  <c r="N364" i="8"/>
  <c r="N351" i="8"/>
  <c r="O373" i="8"/>
  <c r="S167" i="8"/>
  <c r="T153" i="8"/>
  <c r="S173" i="8"/>
  <c r="S214" i="8" s="1" a="1"/>
  <c r="S214" i="8" s="1"/>
  <c r="N350" i="8"/>
  <c r="N426" i="8"/>
  <c r="N416" i="8"/>
  <c r="O426" i="8"/>
  <c r="AE163" i="8"/>
  <c r="P403" i="8" s="1"/>
  <c r="AE159" i="8"/>
  <c r="AE164" i="8"/>
  <c r="P404" i="8" s="1"/>
  <c r="AE158" i="8"/>
  <c r="AE154" i="8"/>
  <c r="AE153" i="8"/>
  <c r="N422" i="8"/>
  <c r="N412" i="8"/>
  <c r="O360" i="8"/>
  <c r="O347" i="8"/>
  <c r="T152" i="8"/>
  <c r="S172" i="8"/>
  <c r="S213" i="8" s="1" a="1"/>
  <c r="S213" i="8" s="1"/>
  <c r="O371" i="8"/>
  <c r="T160" i="8"/>
  <c r="U160" i="8" s="1"/>
  <c r="V160" i="8" s="1"/>
  <c r="W160" i="8" s="1"/>
  <c r="X160" i="8" s="1"/>
  <c r="Y160" i="8" s="1"/>
  <c r="T168" i="8"/>
  <c r="T155" i="8"/>
  <c r="S175" i="8"/>
  <c r="S216" i="8" s="1" a="1"/>
  <c r="S216" i="8" s="1"/>
  <c r="N343" i="8"/>
  <c r="N367" i="8"/>
  <c r="N382" i="8"/>
  <c r="AD175" i="8"/>
  <c r="AD201" i="8" s="1" a="1"/>
  <c r="AD201" i="8" s="1"/>
  <c r="M344" i="8"/>
  <c r="M378" i="8" s="1"/>
  <c r="M372" i="8"/>
  <c r="S180" i="8"/>
  <c r="T161" i="8"/>
  <c r="U161" i="8" s="1"/>
  <c r="V161" i="8" s="1"/>
  <c r="N373" i="8"/>
  <c r="O432" i="8"/>
  <c r="AD172" i="8"/>
  <c r="AD200" i="8" s="1" a="1"/>
  <c r="AD200" i="8" s="1"/>
  <c r="S179" i="8"/>
  <c r="T156" i="8"/>
  <c r="U156" i="8" s="1"/>
  <c r="AE155" i="8"/>
  <c r="AE165" i="8"/>
  <c r="P405" i="8" s="1"/>
  <c r="AE160" i="8"/>
  <c r="P400" i="8" s="1"/>
  <c r="T169" i="8"/>
  <c r="T162" i="8"/>
  <c r="U162" i="8" s="1"/>
  <c r="R181" i="8"/>
  <c r="R218" i="8" s="1"/>
  <c r="AD171" i="8"/>
  <c r="AD199" i="8" s="1" a="1"/>
  <c r="AD199" i="8" s="1"/>
  <c r="M343" i="8"/>
  <c r="M377" i="8" s="1"/>
  <c r="M367" i="8"/>
  <c r="M355" i="8"/>
  <c r="N365" i="8"/>
  <c r="N355" i="8"/>
  <c r="M350" i="8"/>
  <c r="M384" i="8" s="1"/>
  <c r="M363" i="8"/>
  <c r="N368" i="8"/>
  <c r="M382" i="8"/>
  <c r="O433" i="8"/>
  <c r="S178" i="8"/>
  <c r="S174" i="8"/>
  <c r="S215" i="8" s="1" a="1"/>
  <c r="S215" i="8" s="1"/>
  <c r="T154" i="8"/>
  <c r="AE151" i="8"/>
  <c r="Q8" i="8" s="1"/>
  <c r="Q47" i="8" s="1"/>
  <c r="AE161" i="8"/>
  <c r="AE156" i="8"/>
  <c r="P396" i="8" s="1"/>
  <c r="O422" i="8"/>
  <c r="O431" i="8"/>
  <c r="M349" i="8"/>
  <c r="M383" i="8" s="1"/>
  <c r="M362" i="8"/>
  <c r="M342" i="8"/>
  <c r="O370" i="8"/>
  <c r="O374" i="8"/>
  <c r="O436" i="8"/>
  <c r="T165" i="8"/>
  <c r="U165" i="8" s="1"/>
  <c r="V165" i="8" s="1"/>
  <c r="W165" i="8" s="1"/>
  <c r="X165" i="8" s="1"/>
  <c r="Y165" i="8" s="1"/>
  <c r="O427" i="8"/>
  <c r="Q59" i="8" l="1"/>
  <c r="Q65" i="8" s="1"/>
  <c r="Q53" i="8"/>
  <c r="Q57" i="9"/>
  <c r="Q107" i="7" a="1"/>
  <c r="Q107" i="7" s="1"/>
  <c r="Q61" i="9"/>
  <c r="Q105" i="7" a="1"/>
  <c r="Q105" i="7" s="1"/>
  <c r="Q62" i="9"/>
  <c r="Q108" i="7" a="1"/>
  <c r="Q108" i="7" s="1"/>
  <c r="Q53" i="9"/>
  <c r="Q95" i="7" a="1"/>
  <c r="Q95" i="7" s="1"/>
  <c r="Q60" i="9"/>
  <c r="Q102" i="7" a="1"/>
  <c r="Q102" i="7" s="1"/>
  <c r="R8" i="8"/>
  <c r="R47" i="8" s="1"/>
  <c r="Q11" i="8"/>
  <c r="P329" i="8" s="1"/>
  <c r="Q41" i="7" s="1" a="1"/>
  <c r="Q41" i="7" s="1"/>
  <c r="R301" i="8"/>
  <c r="S291" i="8"/>
  <c r="S284" i="8"/>
  <c r="R294" i="8"/>
  <c r="N286" i="8"/>
  <c r="O296" i="8"/>
  <c r="L289" i="8"/>
  <c r="M299" i="8"/>
  <c r="S285" i="8"/>
  <c r="R295" i="8"/>
  <c r="Q296" i="8"/>
  <c r="R286" i="8"/>
  <c r="L291" i="8"/>
  <c r="M301" i="8"/>
  <c r="AC212" i="8" a="1"/>
  <c r="AC212" i="8" s="1"/>
  <c r="L285" i="8"/>
  <c r="M295" i="8"/>
  <c r="S287" i="8"/>
  <c r="R297" i="8"/>
  <c r="M287" i="8"/>
  <c r="N297" i="8"/>
  <c r="R290" i="8"/>
  <c r="Q300" i="8"/>
  <c r="M284" i="8"/>
  <c r="N294" i="8"/>
  <c r="L288" i="8"/>
  <c r="M298" i="8"/>
  <c r="M290" i="8"/>
  <c r="N300" i="8"/>
  <c r="R298" i="8"/>
  <c r="S288" i="8"/>
  <c r="Q12" i="8"/>
  <c r="Q50" i="8" s="1"/>
  <c r="P398" i="8"/>
  <c r="Q10" i="8"/>
  <c r="P399" i="8"/>
  <c r="Q326" i="8"/>
  <c r="P326" i="8"/>
  <c r="R217" i="8"/>
  <c r="AC213" i="8" a="1"/>
  <c r="AC213" i="8" s="1"/>
  <c r="S199" i="8" a="1"/>
  <c r="S199" i="8" s="1"/>
  <c r="AG151" i="8" s="1"/>
  <c r="O369" i="8"/>
  <c r="O368" i="8"/>
  <c r="AF161" i="8"/>
  <c r="Q401" i="8" s="1"/>
  <c r="R58" i="9" s="1"/>
  <c r="AD216" i="8" a="1"/>
  <c r="AD216" i="8" s="1"/>
  <c r="AB215" i="8" a="1"/>
  <c r="AB215" i="8" s="1"/>
  <c r="AD212" i="8" a="1"/>
  <c r="AD212" i="8" s="1"/>
  <c r="S176" i="8"/>
  <c r="S217" i="8" s="1"/>
  <c r="U152" i="8"/>
  <c r="V152" i="8" s="1"/>
  <c r="P393" i="8"/>
  <c r="AC216" i="8" a="1"/>
  <c r="AC216" i="8" s="1"/>
  <c r="P391" i="8"/>
  <c r="U153" i="8"/>
  <c r="AB214" i="8" a="1"/>
  <c r="AB214" i="8" s="1"/>
  <c r="U154" i="8"/>
  <c r="U174" i="8" s="1"/>
  <c r="P395" i="8"/>
  <c r="Q106" i="7" s="1" a="1"/>
  <c r="Q106" i="7" s="1"/>
  <c r="P394" i="8"/>
  <c r="AD213" i="8" a="1"/>
  <c r="AD213" i="8" s="1"/>
  <c r="AF156" i="8"/>
  <c r="Q396" i="8" s="1"/>
  <c r="U155" i="8"/>
  <c r="R200" i="8" a="1"/>
  <c r="R200" i="8" s="1"/>
  <c r="AF157" i="8" s="1"/>
  <c r="T189" i="8"/>
  <c r="S194" i="8"/>
  <c r="S200" i="8" s="1" a="1"/>
  <c r="S200" i="8" s="1"/>
  <c r="P401" i="8"/>
  <c r="Q96" i="7" s="1" a="1"/>
  <c r="Q96" i="7" s="1"/>
  <c r="N429" i="8"/>
  <c r="N408" i="8"/>
  <c r="AB181" i="8"/>
  <c r="AB218" i="8" s="1"/>
  <c r="M356" i="8"/>
  <c r="AD153" i="8"/>
  <c r="AD154" i="8"/>
  <c r="AD163" i="8"/>
  <c r="AD159" i="8"/>
  <c r="O430" i="8" s="1"/>
  <c r="AD164" i="8"/>
  <c r="O435" i="8" s="1"/>
  <c r="AD158" i="8"/>
  <c r="AD208" i="8"/>
  <c r="I312" i="8" s="1"/>
  <c r="M407" i="8"/>
  <c r="M424" i="8"/>
  <c r="M414" i="8"/>
  <c r="W157" i="8"/>
  <c r="AC174" i="8"/>
  <c r="AC215" i="8" s="1" a="1"/>
  <c r="AC215" i="8" s="1"/>
  <c r="M425" i="8"/>
  <c r="M415" i="8"/>
  <c r="M446" i="8" s="1"/>
  <c r="L308" i="8"/>
  <c r="AD91" i="8"/>
  <c r="I308" i="8" s="1"/>
  <c r="M429" i="8"/>
  <c r="M408" i="8"/>
  <c r="M439" i="8" s="1"/>
  <c r="AC168" i="8"/>
  <c r="AC179" i="8"/>
  <c r="AB176" i="8"/>
  <c r="AB202" i="8" s="1" a="1"/>
  <c r="AB202" i="8" s="1"/>
  <c r="X159" i="8"/>
  <c r="AC180" i="8"/>
  <c r="AC169" i="8"/>
  <c r="N447" i="8"/>
  <c r="AC167" i="8"/>
  <c r="AC173" i="8"/>
  <c r="AC178" i="8"/>
  <c r="M409" i="8"/>
  <c r="M440" i="8" s="1"/>
  <c r="M434" i="8"/>
  <c r="U171" i="8"/>
  <c r="U199" i="8" s="1" a="1"/>
  <c r="U199" i="8" s="1"/>
  <c r="N385" i="8"/>
  <c r="N363" i="8"/>
  <c r="U180" i="8"/>
  <c r="V162" i="8"/>
  <c r="W164" i="8"/>
  <c r="V169" i="8"/>
  <c r="W158" i="8"/>
  <c r="V168" i="8"/>
  <c r="W161" i="8"/>
  <c r="Y163" i="8"/>
  <c r="N342" i="8"/>
  <c r="N376" i="8" s="1"/>
  <c r="W151" i="8"/>
  <c r="P427" i="8"/>
  <c r="V156" i="8"/>
  <c r="V171" i="8" s="1"/>
  <c r="V212" i="8" s="1" a="1"/>
  <c r="V212" i="8" s="1"/>
  <c r="U179" i="8"/>
  <c r="Y92" i="8"/>
  <c r="AL92" i="8" s="1"/>
  <c r="Q309" i="8" s="1"/>
  <c r="Y90" i="8"/>
  <c r="AL90" i="8" s="1"/>
  <c r="Q307" i="8" s="1"/>
  <c r="Y89" i="8"/>
  <c r="AL89" i="8" s="1"/>
  <c r="Q306" i="8" s="1"/>
  <c r="P436" i="8"/>
  <c r="T171" i="8"/>
  <c r="T212" i="8" s="1" a="1"/>
  <c r="T212" i="8" s="1"/>
  <c r="N384" i="8"/>
  <c r="T178" i="8"/>
  <c r="O362" i="8"/>
  <c r="O342" i="8"/>
  <c r="O354" i="8"/>
  <c r="AF163" i="8"/>
  <c r="AF159" i="8"/>
  <c r="AF158" i="8"/>
  <c r="AF164" i="8"/>
  <c r="AF154" i="8"/>
  <c r="R11" i="8" s="1"/>
  <c r="AF153" i="8"/>
  <c r="N443" i="8"/>
  <c r="T174" i="8"/>
  <c r="T215" i="8" s="1" a="1"/>
  <c r="T215" i="8" s="1"/>
  <c r="N383" i="8"/>
  <c r="AE168" i="8"/>
  <c r="S201" i="8" a="1"/>
  <c r="S201" i="8" s="1"/>
  <c r="M353" i="8"/>
  <c r="M387" i="8" s="1"/>
  <c r="O381" i="8"/>
  <c r="N356" i="8"/>
  <c r="N378" i="8"/>
  <c r="AF160" i="8"/>
  <c r="AF155" i="8"/>
  <c r="AF165" i="8"/>
  <c r="P431" i="8"/>
  <c r="T172" i="8"/>
  <c r="T213" i="8" s="1" a="1"/>
  <c r="T213" i="8" s="1"/>
  <c r="S181" i="8"/>
  <c r="S218" i="8" s="1"/>
  <c r="M376" i="8"/>
  <c r="M345" i="8"/>
  <c r="M379" i="8" s="1"/>
  <c r="AE167" i="8"/>
  <c r="AE173" i="8"/>
  <c r="AE214" i="8" s="1" a="1"/>
  <c r="AE214" i="8" s="1"/>
  <c r="AE174" i="8"/>
  <c r="AE215" i="8" s="1" a="1"/>
  <c r="AE215" i="8" s="1"/>
  <c r="O412" i="8"/>
  <c r="AE175" i="8"/>
  <c r="AE201" i="8" s="1" a="1"/>
  <c r="AE201" i="8" s="1"/>
  <c r="T179" i="8"/>
  <c r="T173" i="8"/>
  <c r="T214" i="8" s="1" a="1"/>
  <c r="T214" i="8" s="1"/>
  <c r="T167" i="8"/>
  <c r="T175" i="8"/>
  <c r="T216" i="8" s="1" a="1"/>
  <c r="T216" i="8" s="1"/>
  <c r="O364" i="8"/>
  <c r="O351" i="8"/>
  <c r="O385" i="8" s="1"/>
  <c r="O361" i="8"/>
  <c r="O348" i="8"/>
  <c r="O382" i="8" s="1"/>
  <c r="T180" i="8"/>
  <c r="N381" i="8"/>
  <c r="N353" i="8"/>
  <c r="N377" i="8"/>
  <c r="AE169" i="8"/>
  <c r="O350" i="8"/>
  <c r="O384" i="8" s="1"/>
  <c r="O363" i="8"/>
  <c r="AE171" i="8"/>
  <c r="AE199" i="8" s="1" a="1"/>
  <c r="AE199" i="8" s="1"/>
  <c r="Q391" i="8"/>
  <c r="R48" i="9" s="1"/>
  <c r="O416" i="8"/>
  <c r="O447" i="8" s="1"/>
  <c r="O423" i="8"/>
  <c r="O413" i="8"/>
  <c r="O444" i="8" s="1"/>
  <c r="Q49" i="8" l="1"/>
  <c r="Q61" i="8" s="1"/>
  <c r="Q67" i="8" s="1"/>
  <c r="R59" i="8"/>
  <c r="R65" i="8" s="1"/>
  <c r="R53" i="8"/>
  <c r="Q62" i="8"/>
  <c r="Q68" i="8" s="1"/>
  <c r="Q56" i="8"/>
  <c r="Q71" i="8"/>
  <c r="Q13" i="8" s="1"/>
  <c r="Q18" i="8" s="1"/>
  <c r="P336" i="8" s="1"/>
  <c r="Q34" i="7" s="1" a="1"/>
  <c r="Q34" i="7" s="1"/>
  <c r="Q56" i="9"/>
  <c r="Q104" i="7" a="1"/>
  <c r="Q104" i="7" s="1"/>
  <c r="Q51" i="9"/>
  <c r="Q103" i="7" a="1"/>
  <c r="Q103" i="7" s="1"/>
  <c r="R95" i="7" a="1"/>
  <c r="R95" i="7" s="1"/>
  <c r="Q34" i="9"/>
  <c r="Q126" i="7" a="1"/>
  <c r="Q126" i="7" s="1"/>
  <c r="Q48" i="9"/>
  <c r="Q94" i="7" a="1"/>
  <c r="Q94" i="7" s="1"/>
  <c r="Q55" i="9"/>
  <c r="Q101" i="7" a="1"/>
  <c r="Q101" i="7" s="1"/>
  <c r="R96" i="7" a="1"/>
  <c r="R96" i="7" s="1"/>
  <c r="Q35" i="9"/>
  <c r="Q127" i="7" a="1"/>
  <c r="Q127" i="7" s="1"/>
  <c r="R102" i="7" a="1"/>
  <c r="R102" i="7" s="1"/>
  <c r="Q135" i="7" a="1"/>
  <c r="Q135" i="7" s="1"/>
  <c r="Q41" i="9"/>
  <c r="Q143" i="7"/>
  <c r="Q112" i="7"/>
  <c r="R105" i="7" a="1"/>
  <c r="R105" i="7" s="1"/>
  <c r="Q139" i="7" a="1"/>
  <c r="Q139" i="7" s="1"/>
  <c r="Q44" i="9"/>
  <c r="Q50" i="9"/>
  <c r="Q100" i="7" a="1"/>
  <c r="Q100" i="7" s="1"/>
  <c r="R107" i="7" a="1"/>
  <c r="R107" i="7" s="1"/>
  <c r="Q46" i="9"/>
  <c r="Q146" i="7" a="1"/>
  <c r="Q146" i="7" s="1"/>
  <c r="R106" i="7" a="1"/>
  <c r="R106" i="7" s="1"/>
  <c r="Q119" i="7"/>
  <c r="Q148" i="7" s="1" a="1"/>
  <c r="Q148" i="7" s="1"/>
  <c r="Q45" i="9"/>
  <c r="Q145" i="7" a="1"/>
  <c r="Q145" i="7" s="1"/>
  <c r="R108" i="7" a="1"/>
  <c r="R108" i="7" s="1"/>
  <c r="Q47" i="9"/>
  <c r="Q147" i="7" a="1"/>
  <c r="Q147" i="7" s="1"/>
  <c r="R41" i="7" a="1"/>
  <c r="R41" i="7" s="1"/>
  <c r="Q78" i="7" a="1"/>
  <c r="Q78" i="7" s="1"/>
  <c r="Q12" i="9"/>
  <c r="Q18" i="9"/>
  <c r="B179" i="9" s="1" a="1"/>
  <c r="B179" i="9" s="1"/>
  <c r="Q32" i="7" a="1"/>
  <c r="Q32" i="7" s="1"/>
  <c r="R10" i="8"/>
  <c r="R49" i="8" s="1"/>
  <c r="R300" i="8"/>
  <c r="S290" i="8"/>
  <c r="S297" i="8"/>
  <c r="T287" i="8"/>
  <c r="K288" i="8"/>
  <c r="L298" i="8"/>
  <c r="R296" i="8"/>
  <c r="S286" i="8"/>
  <c r="L284" i="8"/>
  <c r="M294" i="8"/>
  <c r="K285" i="8"/>
  <c r="L295" i="8"/>
  <c r="T285" i="8"/>
  <c r="S295" i="8"/>
  <c r="L287" i="8"/>
  <c r="M297" i="8"/>
  <c r="K291" i="8"/>
  <c r="L301" i="8"/>
  <c r="S298" i="8"/>
  <c r="T288" i="8"/>
  <c r="M286" i="8"/>
  <c r="N296" i="8"/>
  <c r="T284" i="8"/>
  <c r="S294" i="8"/>
  <c r="S301" i="8"/>
  <c r="T291" i="8"/>
  <c r="K289" i="8"/>
  <c r="L299" i="8"/>
  <c r="L290" i="8"/>
  <c r="M300" i="8"/>
  <c r="R12" i="8"/>
  <c r="R50" i="8" s="1"/>
  <c r="P328" i="8"/>
  <c r="Q24" i="8"/>
  <c r="R391" i="8"/>
  <c r="S48" i="9" s="1"/>
  <c r="S8" i="8"/>
  <c r="S47" i="8" s="1"/>
  <c r="P330" i="8"/>
  <c r="Q329" i="8"/>
  <c r="AG161" i="8"/>
  <c r="R401" i="8" s="1"/>
  <c r="S202" i="8" a="1"/>
  <c r="S202" i="8" s="1"/>
  <c r="AG163" i="8" s="1"/>
  <c r="V154" i="8"/>
  <c r="W154" i="8" s="1"/>
  <c r="Q427" i="8"/>
  <c r="R53" i="9"/>
  <c r="P426" i="8"/>
  <c r="Q52" i="9"/>
  <c r="P432" i="8"/>
  <c r="Q58" i="9"/>
  <c r="AG156" i="8"/>
  <c r="P412" i="8"/>
  <c r="P443" i="8" s="1"/>
  <c r="Q432" i="8"/>
  <c r="AF171" i="8"/>
  <c r="AF199" i="8" s="1" a="1"/>
  <c r="AF199" i="8" s="1"/>
  <c r="U178" i="8"/>
  <c r="U181" i="8" s="1"/>
  <c r="U218" i="8" s="1"/>
  <c r="U172" i="8"/>
  <c r="U173" i="8"/>
  <c r="AF162" i="8"/>
  <c r="AB217" i="8"/>
  <c r="V155" i="8"/>
  <c r="P422" i="8"/>
  <c r="AE212" i="8" a="1"/>
  <c r="AE212" i="8" s="1"/>
  <c r="U167" i="8"/>
  <c r="AF152" i="8"/>
  <c r="R9" i="8" s="1"/>
  <c r="R48" i="8" s="1"/>
  <c r="U175" i="8"/>
  <c r="U215" i="8" a="1"/>
  <c r="U215" i="8" s="1"/>
  <c r="V153" i="8"/>
  <c r="AE216" i="8" a="1"/>
  <c r="AE216" i="8" s="1"/>
  <c r="U212" i="8" a="1"/>
  <c r="U212" i="8" s="1"/>
  <c r="T176" i="8"/>
  <c r="T202" i="8" s="1" a="1"/>
  <c r="T202" i="8" s="1"/>
  <c r="AC214" i="8" a="1"/>
  <c r="AC214" i="8" s="1"/>
  <c r="S207" i="8"/>
  <c r="AF207" i="8" s="1"/>
  <c r="K311" i="8" s="1"/>
  <c r="AG194" i="8"/>
  <c r="U189" i="8"/>
  <c r="T194" i="8"/>
  <c r="T200" i="8" s="1" a="1"/>
  <c r="T200" i="8" s="1"/>
  <c r="Q393" i="8"/>
  <c r="Q395" i="8"/>
  <c r="Q403" i="8"/>
  <c r="N345" i="8"/>
  <c r="N379" i="8" s="1"/>
  <c r="AC181" i="8"/>
  <c r="AC218" i="8" s="1"/>
  <c r="W162" i="8"/>
  <c r="W180" i="8" s="1"/>
  <c r="N424" i="8"/>
  <c r="N414" i="8"/>
  <c r="N407" i="8"/>
  <c r="M438" i="8"/>
  <c r="M410" i="8"/>
  <c r="M441" i="8" s="1"/>
  <c r="AD168" i="8"/>
  <c r="AD179" i="8"/>
  <c r="AC176" i="8"/>
  <c r="AC202" i="8" s="1" a="1"/>
  <c r="AC202" i="8" s="1"/>
  <c r="Y159" i="8"/>
  <c r="AD180" i="8"/>
  <c r="AD169" i="8"/>
  <c r="P430" i="8"/>
  <c r="AD174" i="8"/>
  <c r="X157" i="8"/>
  <c r="AD167" i="8"/>
  <c r="AD173" i="8"/>
  <c r="AD178" i="8"/>
  <c r="P435" i="8"/>
  <c r="N439" i="8"/>
  <c r="M445" i="8"/>
  <c r="M418" i="8"/>
  <c r="M449" i="8" s="1"/>
  <c r="N434" i="8"/>
  <c r="N409" i="8"/>
  <c r="N440" i="8" s="1"/>
  <c r="N425" i="8"/>
  <c r="N415" i="8"/>
  <c r="N446" i="8" s="1"/>
  <c r="AI161" i="8"/>
  <c r="AI151" i="8"/>
  <c r="U8" i="8" s="1"/>
  <c r="U47" i="8" s="1"/>
  <c r="AI156" i="8"/>
  <c r="V199" i="8" a="1"/>
  <c r="V199" i="8" s="1"/>
  <c r="T199" i="8" a="1"/>
  <c r="T199" i="8" s="1"/>
  <c r="AH161" i="8" s="1"/>
  <c r="X151" i="8"/>
  <c r="W168" i="8"/>
  <c r="X158" i="8"/>
  <c r="T181" i="8"/>
  <c r="T218" i="8" s="1"/>
  <c r="X164" i="8"/>
  <c r="W169" i="8"/>
  <c r="W152" i="8"/>
  <c r="V172" i="8"/>
  <c r="V213" i="8" s="1" a="1"/>
  <c r="V213" i="8" s="1"/>
  <c r="W156" i="8"/>
  <c r="V179" i="8"/>
  <c r="V180" i="8"/>
  <c r="X161" i="8"/>
  <c r="AF179" i="8"/>
  <c r="O349" i="8"/>
  <c r="O383" i="8" s="1"/>
  <c r="AF173" i="8"/>
  <c r="AF214" i="8" s="1" a="1"/>
  <c r="AF214" i="8" s="1"/>
  <c r="AF167" i="8"/>
  <c r="AF168" i="8"/>
  <c r="T201" i="8" a="1"/>
  <c r="T201" i="8" s="1"/>
  <c r="AF169" i="8"/>
  <c r="AF175" i="8"/>
  <c r="AF201" i="8" s="1" a="1"/>
  <c r="AF201" i="8" s="1"/>
  <c r="O372" i="8"/>
  <c r="O344" i="8"/>
  <c r="O378" i="8" s="1"/>
  <c r="O376" i="8"/>
  <c r="AF174" i="8"/>
  <c r="AF215" i="8" s="1" a="1"/>
  <c r="AF215" i="8" s="1"/>
  <c r="P416" i="8"/>
  <c r="P447" i="8" s="1"/>
  <c r="Q399" i="8"/>
  <c r="R56" i="9" s="1"/>
  <c r="AG165" i="8"/>
  <c r="AG160" i="8"/>
  <c r="R400" i="8" s="1"/>
  <c r="S57" i="9" s="1"/>
  <c r="AG155" i="8"/>
  <c r="S12" i="8" s="1"/>
  <c r="S50" i="8" s="1"/>
  <c r="AG164" i="8"/>
  <c r="R404" i="8" s="1"/>
  <c r="S61" i="9" s="1"/>
  <c r="AG158" i="8"/>
  <c r="AG154" i="8"/>
  <c r="S11" i="8" s="1"/>
  <c r="R329" i="8" s="1"/>
  <c r="AG153" i="8"/>
  <c r="S10" i="8" s="1"/>
  <c r="O443" i="8"/>
  <c r="Q405" i="8"/>
  <c r="Q394" i="8"/>
  <c r="R51" i="9" s="1"/>
  <c r="Q404" i="8"/>
  <c r="Q400" i="8"/>
  <c r="O343" i="8"/>
  <c r="O377" i="8" s="1"/>
  <c r="O367" i="8"/>
  <c r="O355" i="8"/>
  <c r="O356" i="8" s="1"/>
  <c r="Q412" i="8"/>
  <c r="Q422" i="8"/>
  <c r="AG157" i="8"/>
  <c r="AG162" i="8"/>
  <c r="AG152" i="8"/>
  <c r="S9" i="8" s="1"/>
  <c r="S48" i="8" s="1"/>
  <c r="Q398" i="8"/>
  <c r="R55" i="9" s="1"/>
  <c r="N387" i="8"/>
  <c r="P360" i="8"/>
  <c r="AE176" i="8"/>
  <c r="AE202" i="8" s="1" a="1"/>
  <c r="AE202" i="8" s="1"/>
  <c r="AG159" i="8" l="1"/>
  <c r="R399" i="8" s="1"/>
  <c r="S56" i="9" s="1"/>
  <c r="Q55" i="8"/>
  <c r="Q328" i="8"/>
  <c r="Q259" i="8"/>
  <c r="Q28" i="8"/>
  <c r="Q104" i="8" s="1" a="1"/>
  <c r="Q104" i="8" s="1"/>
  <c r="Q254" i="8"/>
  <c r="P331" i="8"/>
  <c r="P365" i="8" s="1"/>
  <c r="S59" i="8"/>
  <c r="S65" i="8" s="1"/>
  <c r="S53" i="8"/>
  <c r="S60" i="8"/>
  <c r="S54" i="8"/>
  <c r="R60" i="8"/>
  <c r="U59" i="8"/>
  <c r="Q73" i="8"/>
  <c r="S49" i="8"/>
  <c r="S62" i="8"/>
  <c r="S56" i="8"/>
  <c r="Q74" i="8"/>
  <c r="Q17" i="8" s="1"/>
  <c r="Q22" i="8" s="1"/>
  <c r="R24" i="8"/>
  <c r="R265" i="8" s="1"/>
  <c r="R61" i="8"/>
  <c r="R67" i="8" s="1"/>
  <c r="R55" i="8"/>
  <c r="R62" i="8"/>
  <c r="R68" i="8" s="1"/>
  <c r="R56" i="8"/>
  <c r="R71" i="8"/>
  <c r="R13" i="8" s="1"/>
  <c r="R18" i="8" s="1"/>
  <c r="S107" i="7" a="1"/>
  <c r="S107" i="7" s="1"/>
  <c r="R146" i="7" a="1"/>
  <c r="R146" i="7" s="1"/>
  <c r="R46" i="9"/>
  <c r="R100" i="7" a="1"/>
  <c r="R100" i="7" s="1"/>
  <c r="Q39" i="9"/>
  <c r="Q141" i="7"/>
  <c r="Q110" i="7"/>
  <c r="Q133" i="7" a="1"/>
  <c r="Q133" i="7" s="1"/>
  <c r="Q117" i="7"/>
  <c r="S105" i="7" a="1"/>
  <c r="S105" i="7" s="1"/>
  <c r="R139" i="7" a="1"/>
  <c r="R139" i="7" s="1"/>
  <c r="R44" i="9"/>
  <c r="R101" i="7" a="1"/>
  <c r="R101" i="7" s="1"/>
  <c r="Q134" i="7" a="1"/>
  <c r="Q134" i="7" s="1"/>
  <c r="Q111" i="7"/>
  <c r="Q40" i="9"/>
  <c r="Q142" i="7"/>
  <c r="R94" i="7" a="1"/>
  <c r="R94" i="7" s="1"/>
  <c r="Q33" i="9"/>
  <c r="Q115" i="7"/>
  <c r="Q125" i="7" a="1"/>
  <c r="Q125" i="7" s="1"/>
  <c r="S106" i="7" a="1"/>
  <c r="S106" i="7" s="1"/>
  <c r="R45" i="9"/>
  <c r="R119" i="7"/>
  <c r="R148" i="7" s="1" a="1"/>
  <c r="R148" i="7" s="1"/>
  <c r="R145" i="7" a="1"/>
  <c r="R145" i="7" s="1"/>
  <c r="S95" i="7" a="1"/>
  <c r="S95" i="7" s="1"/>
  <c r="R34" i="9"/>
  <c r="R126" i="7" a="1"/>
  <c r="R126" i="7" s="1"/>
  <c r="R103" i="7" a="1"/>
  <c r="R103" i="7" s="1"/>
  <c r="Q42" i="9"/>
  <c r="Q137" i="7" a="1"/>
  <c r="Q137" i="7" s="1"/>
  <c r="Q118" i="7"/>
  <c r="Q140" i="7" s="1" a="1"/>
  <c r="Q140" i="7" s="1"/>
  <c r="S102" i="7" a="1"/>
  <c r="S102" i="7" s="1"/>
  <c r="R41" i="9"/>
  <c r="R135" i="7" a="1"/>
  <c r="R135" i="7" s="1"/>
  <c r="R112" i="7"/>
  <c r="R143" i="7"/>
  <c r="R104" i="7" a="1"/>
  <c r="R104" i="7" s="1"/>
  <c r="Q138" i="7" a="1"/>
  <c r="Q138" i="7" s="1"/>
  <c r="Q43" i="9"/>
  <c r="S96" i="7" a="1"/>
  <c r="S96" i="7" s="1"/>
  <c r="R127" i="7" a="1"/>
  <c r="R127" i="7" s="1"/>
  <c r="R35" i="9"/>
  <c r="S108" i="7" a="1"/>
  <c r="S108" i="7" s="1"/>
  <c r="R147" i="7" a="1"/>
  <c r="R147" i="7" s="1"/>
  <c r="R47" i="9"/>
  <c r="P364" i="8"/>
  <c r="Q44" i="7" a="1"/>
  <c r="Q44" i="7" s="1"/>
  <c r="Q20" i="9"/>
  <c r="Q38" i="7" a="1"/>
  <c r="Q38" i="7" s="1"/>
  <c r="R32" i="7" a="1"/>
  <c r="R32" i="7" s="1"/>
  <c r="Q3" i="9"/>
  <c r="Q66" i="7" a="1"/>
  <c r="Q66" i="7" s="1"/>
  <c r="Q33" i="7" a="1"/>
  <c r="Q33" i="7" s="1"/>
  <c r="R34" i="7" a="1"/>
  <c r="R34" i="7" s="1"/>
  <c r="Q68" i="7" a="1"/>
  <c r="Q68" i="7" s="1"/>
  <c r="Q5" i="9"/>
  <c r="Q330" i="8"/>
  <c r="R22" i="9" s="1"/>
  <c r="S41" i="7" a="1"/>
  <c r="S41" i="7" s="1"/>
  <c r="R12" i="9"/>
  <c r="R78" i="7" a="1"/>
  <c r="R78" i="7" s="1"/>
  <c r="T301" i="8"/>
  <c r="U291" i="8"/>
  <c r="U285" i="8"/>
  <c r="T295" i="8"/>
  <c r="K290" i="8"/>
  <c r="L300" i="8"/>
  <c r="J291" i="8"/>
  <c r="K301" i="8"/>
  <c r="K284" i="8"/>
  <c r="L294" i="8"/>
  <c r="U288" i="8"/>
  <c r="T298" i="8"/>
  <c r="J289" i="8"/>
  <c r="K299" i="8"/>
  <c r="S296" i="8"/>
  <c r="T286" i="8"/>
  <c r="J288" i="8"/>
  <c r="K298" i="8"/>
  <c r="U287" i="8"/>
  <c r="T297" i="8"/>
  <c r="K287" i="8"/>
  <c r="L297" i="8"/>
  <c r="T294" i="8"/>
  <c r="U284" i="8"/>
  <c r="L286" i="8"/>
  <c r="M296" i="8"/>
  <c r="S300" i="8"/>
  <c r="T290" i="8"/>
  <c r="J285" i="8"/>
  <c r="K295" i="8"/>
  <c r="P347" i="8"/>
  <c r="P381" i="8" s="1"/>
  <c r="Q23" i="9"/>
  <c r="B180" i="9" s="1" a="1"/>
  <c r="B180" i="9" s="1"/>
  <c r="V174" i="8"/>
  <c r="V215" i="8" s="1" a="1"/>
  <c r="V215" i="8" s="1"/>
  <c r="Q22" i="9"/>
  <c r="E179" i="9" s="1" a="1"/>
  <c r="E179" i="9" s="1"/>
  <c r="S35" i="8"/>
  <c r="R326" i="8"/>
  <c r="S18" i="9" s="1"/>
  <c r="AG171" i="8"/>
  <c r="AG199" i="8" s="1" a="1"/>
  <c r="AG199" i="8" s="1"/>
  <c r="R330" i="8"/>
  <c r="S22" i="9" s="1"/>
  <c r="Q265" i="8"/>
  <c r="R422" i="8"/>
  <c r="R327" i="8"/>
  <c r="R35" i="8"/>
  <c r="S24" i="8"/>
  <c r="R398" i="8"/>
  <c r="S55" i="9" s="1"/>
  <c r="Q28" i="9"/>
  <c r="B181" i="9" s="1" a="1"/>
  <c r="B181" i="9" s="1"/>
  <c r="P370" i="8"/>
  <c r="R328" i="8"/>
  <c r="R396" i="8"/>
  <c r="S53" i="9" s="1"/>
  <c r="Q360" i="8"/>
  <c r="R18" i="9"/>
  <c r="Q21" i="9"/>
  <c r="Q426" i="8"/>
  <c r="R52" i="9"/>
  <c r="Q424" i="8"/>
  <c r="R50" i="9"/>
  <c r="Q431" i="8"/>
  <c r="R57" i="9"/>
  <c r="Q434" i="8"/>
  <c r="R60" i="9"/>
  <c r="Q436" i="8"/>
  <c r="R62" i="9"/>
  <c r="Q435" i="8"/>
  <c r="R61" i="9"/>
  <c r="R432" i="8"/>
  <c r="S58" i="9"/>
  <c r="V178" i="8"/>
  <c r="V181" i="8" s="1"/>
  <c r="V218" i="8" s="1"/>
  <c r="P362" i="8"/>
  <c r="AF216" i="8" a="1"/>
  <c r="AF216" i="8" s="1"/>
  <c r="U214" i="8" a="1"/>
  <c r="U214" i="8" s="1"/>
  <c r="AF212" i="8" a="1"/>
  <c r="AF212" i="8" s="1"/>
  <c r="P363" i="8"/>
  <c r="AF180" i="8"/>
  <c r="U213" i="8" a="1"/>
  <c r="U213" i="8" s="1"/>
  <c r="T217" i="8"/>
  <c r="AD214" i="8" a="1"/>
  <c r="AD214" i="8" s="1"/>
  <c r="AD215" i="8" a="1"/>
  <c r="AD215" i="8" s="1"/>
  <c r="Q414" i="8"/>
  <c r="AE217" i="8"/>
  <c r="P342" i="8"/>
  <c r="P376" i="8" s="1"/>
  <c r="R395" i="8"/>
  <c r="V167" i="8"/>
  <c r="U176" i="8"/>
  <c r="U202" i="8" s="1" a="1"/>
  <c r="U202" i="8" s="1"/>
  <c r="AI159" i="8" s="1"/>
  <c r="V173" i="8"/>
  <c r="V214" i="8" s="1" a="1"/>
  <c r="V214" i="8" s="1"/>
  <c r="W153" i="8"/>
  <c r="W173" i="8" s="1"/>
  <c r="U216" i="8" a="1"/>
  <c r="U216" i="8" s="1"/>
  <c r="AC217" i="8"/>
  <c r="W155" i="8"/>
  <c r="V175" i="8"/>
  <c r="V201" i="8" s="1" a="1"/>
  <c r="V201" i="8" s="1"/>
  <c r="AF178" i="8"/>
  <c r="R393" i="8"/>
  <c r="S50" i="9" s="1"/>
  <c r="R394" i="8"/>
  <c r="S51" i="9" s="1"/>
  <c r="U201" i="8" a="1"/>
  <c r="U201" i="8" s="1"/>
  <c r="AI160" i="8" s="1"/>
  <c r="AF172" i="8"/>
  <c r="AF200" i="8" s="1" a="1"/>
  <c r="AF200" i="8" s="1"/>
  <c r="Q407" i="8"/>
  <c r="T207" i="8"/>
  <c r="AG207" i="8" s="1"/>
  <c r="L311" i="8" s="1"/>
  <c r="AH194" i="8"/>
  <c r="V189" i="8"/>
  <c r="U194" i="8"/>
  <c r="T401" i="8"/>
  <c r="U58" i="9" s="1"/>
  <c r="R392" i="8"/>
  <c r="S49" i="9" s="1"/>
  <c r="S401" i="8"/>
  <c r="R405" i="8"/>
  <c r="R403" i="8"/>
  <c r="R397" i="8"/>
  <c r="S54" i="9" s="1"/>
  <c r="R402" i="8"/>
  <c r="S59" i="9" s="1"/>
  <c r="R21" i="9"/>
  <c r="AD176" i="8"/>
  <c r="AD202" i="8" s="1" a="1"/>
  <c r="AD202" i="8" s="1"/>
  <c r="Q430" i="8"/>
  <c r="P415" i="8"/>
  <c r="P425" i="8"/>
  <c r="P407" i="8"/>
  <c r="O414" i="8"/>
  <c r="O424" i="8"/>
  <c r="O407" i="8"/>
  <c r="P424" i="8"/>
  <c r="P414" i="8"/>
  <c r="P429" i="8"/>
  <c r="P408" i="8"/>
  <c r="O434" i="8"/>
  <c r="O409" i="8"/>
  <c r="O440" i="8" s="1"/>
  <c r="O429" i="8"/>
  <c r="O408" i="8"/>
  <c r="O439" i="8" s="1"/>
  <c r="Y157" i="8"/>
  <c r="AI171" i="8"/>
  <c r="AI199" i="8" s="1" a="1"/>
  <c r="AI199" i="8" s="1"/>
  <c r="N410" i="8"/>
  <c r="N441" i="8" s="1"/>
  <c r="N438" i="8"/>
  <c r="N445" i="8"/>
  <c r="N418" i="8"/>
  <c r="N449" i="8" s="1"/>
  <c r="P434" i="8"/>
  <c r="P409" i="8"/>
  <c r="O425" i="8"/>
  <c r="O415" i="8"/>
  <c r="O446" i="8" s="1"/>
  <c r="X162" i="8"/>
  <c r="X180" i="8" s="1"/>
  <c r="Q409" i="8"/>
  <c r="AD181" i="8"/>
  <c r="AD218" i="8" s="1"/>
  <c r="AJ156" i="8"/>
  <c r="AJ151" i="8"/>
  <c r="V8" i="8" s="1"/>
  <c r="V47" i="8" s="1"/>
  <c r="AJ161" i="8"/>
  <c r="W179" i="8"/>
  <c r="X156" i="8"/>
  <c r="X171" i="8" s="1"/>
  <c r="X212" i="8" s="1" a="1"/>
  <c r="X212" i="8" s="1"/>
  <c r="Y158" i="8"/>
  <c r="X168" i="8"/>
  <c r="W174" i="8"/>
  <c r="W215" i="8" s="1" a="1"/>
  <c r="W215" i="8" s="1"/>
  <c r="X154" i="8"/>
  <c r="W172" i="8"/>
  <c r="W213" i="8" s="1" a="1"/>
  <c r="W213" i="8" s="1"/>
  <c r="X152" i="8"/>
  <c r="Y151" i="8"/>
  <c r="W171" i="8"/>
  <c r="W212" i="8" s="1" a="1"/>
  <c r="W212" i="8" s="1"/>
  <c r="Y164" i="8"/>
  <c r="X169" i="8"/>
  <c r="AH151" i="8"/>
  <c r="T8" i="8" s="1"/>
  <c r="T47" i="8" s="1"/>
  <c r="AH156" i="8"/>
  <c r="Y161" i="8"/>
  <c r="R435" i="8"/>
  <c r="O353" i="8"/>
  <c r="O387" i="8" s="1"/>
  <c r="R430" i="8"/>
  <c r="R431" i="8"/>
  <c r="AG174" i="8"/>
  <c r="AG215" i="8" s="1" a="1"/>
  <c r="AG215" i="8" s="1"/>
  <c r="Q416" i="8"/>
  <c r="Q447" i="8" s="1"/>
  <c r="AG167" i="8"/>
  <c r="AG173" i="8"/>
  <c r="AG214" i="8" s="1" a="1"/>
  <c r="AG214" i="8" s="1"/>
  <c r="AH155" i="8"/>
  <c r="T12" i="8" s="1"/>
  <c r="T50" i="8" s="1"/>
  <c r="AH160" i="8"/>
  <c r="AH165" i="8"/>
  <c r="Q429" i="8"/>
  <c r="Q408" i="8"/>
  <c r="AF176" i="8"/>
  <c r="AF202" i="8" s="1" a="1"/>
  <c r="AF202" i="8" s="1"/>
  <c r="Q443" i="8"/>
  <c r="AG172" i="8"/>
  <c r="AG200" i="8" s="1" a="1"/>
  <c r="AG200" i="8" s="1"/>
  <c r="AG178" i="8"/>
  <c r="AG179" i="8"/>
  <c r="AH157" i="8"/>
  <c r="AH162" i="8"/>
  <c r="AH152" i="8"/>
  <c r="T9" i="8" s="1"/>
  <c r="T48" i="8" s="1"/>
  <c r="AH163" i="8"/>
  <c r="AH159" i="8"/>
  <c r="AH164" i="8"/>
  <c r="S404" i="8" s="1"/>
  <c r="T61" i="9" s="1"/>
  <c r="AH158" i="8"/>
  <c r="AH153" i="8"/>
  <c r="T10" i="8" s="1"/>
  <c r="AH154" i="8"/>
  <c r="T11" i="8" s="1"/>
  <c r="S329" i="8" s="1"/>
  <c r="AG168" i="8"/>
  <c r="AG169" i="8"/>
  <c r="AG180" i="8"/>
  <c r="O345" i="8"/>
  <c r="O379" i="8" s="1"/>
  <c r="Q425" i="8"/>
  <c r="Q415" i="8"/>
  <c r="AG175" i="8"/>
  <c r="AG201" i="8" s="1" a="1"/>
  <c r="AG201" i="8" s="1"/>
  <c r="Q364" i="8" l="1"/>
  <c r="Q32" i="8"/>
  <c r="R254" i="8"/>
  <c r="Q331" i="8"/>
  <c r="Q15" i="8"/>
  <c r="Q16" i="8"/>
  <c r="Q258" i="8"/>
  <c r="P335" i="8"/>
  <c r="Q27" i="9" s="1"/>
  <c r="E180" i="9" s="1" a="1"/>
  <c r="E180" i="9" s="1"/>
  <c r="Q95" i="8" a="1"/>
  <c r="Q95" i="8" s="1"/>
  <c r="Q113" i="8" s="1"/>
  <c r="Q269" i="8"/>
  <c r="Q82" i="8" a="1"/>
  <c r="Q82" i="8" s="1"/>
  <c r="T59" i="8"/>
  <c r="T65" i="8" s="1"/>
  <c r="T53" i="8"/>
  <c r="S68" i="8"/>
  <c r="S74" i="8" s="1"/>
  <c r="S61" i="8"/>
  <c r="S67" i="8" s="1"/>
  <c r="S55" i="8"/>
  <c r="U53" i="8"/>
  <c r="R73" i="8"/>
  <c r="R74" i="8"/>
  <c r="R17" i="8" s="1"/>
  <c r="S66" i="8"/>
  <c r="S72" i="8" s="1"/>
  <c r="T60" i="8"/>
  <c r="T66" i="8" s="1"/>
  <c r="T54" i="8"/>
  <c r="V59" i="8"/>
  <c r="V65" i="8" s="1"/>
  <c r="V53" i="8"/>
  <c r="T62" i="8"/>
  <c r="T68" i="8" s="1"/>
  <c r="T56" i="8"/>
  <c r="S71" i="8"/>
  <c r="S13" i="8" s="1"/>
  <c r="S18" i="8" s="1"/>
  <c r="T49" i="8"/>
  <c r="T95" i="7" a="1"/>
  <c r="T95" i="7" s="1"/>
  <c r="S34" i="9"/>
  <c r="S126" i="7" a="1"/>
  <c r="S126" i="7" s="1"/>
  <c r="T106" i="7" a="1"/>
  <c r="T106" i="7" s="1"/>
  <c r="S119" i="7"/>
  <c r="S148" i="7" s="1" a="1"/>
  <c r="S148" i="7" s="1"/>
  <c r="S145" i="7" a="1"/>
  <c r="S145" i="7" s="1"/>
  <c r="S45" i="9"/>
  <c r="Q128" i="7" a="1"/>
  <c r="Q128" i="7" s="1"/>
  <c r="T108" i="7" a="1"/>
  <c r="T108" i="7" s="1"/>
  <c r="S47" i="9"/>
  <c r="S147" i="7" a="1"/>
  <c r="S147" i="7" s="1"/>
  <c r="S101" i="7" a="1"/>
  <c r="S101" i="7" s="1"/>
  <c r="R40" i="9"/>
  <c r="R142" i="7"/>
  <c r="R134" i="7" a="1"/>
  <c r="R134" i="7" s="1"/>
  <c r="R111" i="7"/>
  <c r="T96" i="7" a="1"/>
  <c r="T96" i="7" s="1"/>
  <c r="S127" i="7" a="1"/>
  <c r="S127" i="7" s="1"/>
  <c r="S35" i="9"/>
  <c r="Q136" i="7" a="1"/>
  <c r="Q136" i="7" s="1"/>
  <c r="Q144" i="7"/>
  <c r="Q113" i="7"/>
  <c r="S94" i="7" a="1"/>
  <c r="S94" i="7" s="1"/>
  <c r="R115" i="7"/>
  <c r="R33" i="9"/>
  <c r="R125" i="7" a="1"/>
  <c r="R125" i="7" s="1"/>
  <c r="T105" i="7" a="1"/>
  <c r="T105" i="7" s="1"/>
  <c r="S44" i="9"/>
  <c r="S139" i="7" a="1"/>
  <c r="S139" i="7" s="1"/>
  <c r="T102" i="7" a="1"/>
  <c r="T102" i="7" s="1"/>
  <c r="S41" i="9"/>
  <c r="S112" i="7"/>
  <c r="S135" i="7" a="1"/>
  <c r="S135" i="7" s="1"/>
  <c r="S143" i="7"/>
  <c r="S104" i="7" a="1"/>
  <c r="S104" i="7" s="1"/>
  <c r="R138" i="7" a="1"/>
  <c r="R138" i="7" s="1"/>
  <c r="R43" i="9"/>
  <c r="S100" i="7" a="1"/>
  <c r="S100" i="7" s="1"/>
  <c r="R110" i="7"/>
  <c r="R141" i="7"/>
  <c r="R39" i="9"/>
  <c r="R117" i="7"/>
  <c r="R133" i="7" a="1"/>
  <c r="R133" i="7" s="1"/>
  <c r="T107" i="7" a="1"/>
  <c r="T107" i="7" s="1"/>
  <c r="S46" i="9"/>
  <c r="S146" i="7" a="1"/>
  <c r="S146" i="7" s="1"/>
  <c r="S103" i="7" a="1"/>
  <c r="S103" i="7" s="1"/>
  <c r="R42" i="9"/>
  <c r="R118" i="7"/>
  <c r="R140" i="7" s="1" a="1"/>
  <c r="R140" i="7" s="1"/>
  <c r="R137" i="7" a="1"/>
  <c r="R137" i="7" s="1"/>
  <c r="R33" i="7" a="1"/>
  <c r="R33" i="7" s="1"/>
  <c r="R53" i="7" s="1"/>
  <c r="Q4" i="9"/>
  <c r="Q67" i="7" a="1"/>
  <c r="Q67" i="7" s="1"/>
  <c r="R38" i="7" a="1"/>
  <c r="R38" i="7" s="1"/>
  <c r="Q48" i="7"/>
  <c r="Q74" i="7" a="1"/>
  <c r="Q74" i="7" s="1"/>
  <c r="Q82" i="7"/>
  <c r="Q9" i="9"/>
  <c r="T41" i="7" a="1"/>
  <c r="T41" i="7" s="1"/>
  <c r="S12" i="9"/>
  <c r="S78" i="7" a="1"/>
  <c r="S78" i="7" s="1"/>
  <c r="R44" i="7" a="1"/>
  <c r="R44" i="7" s="1"/>
  <c r="Q15" i="9"/>
  <c r="Q86" i="7" a="1"/>
  <c r="Q86" i="7" s="1"/>
  <c r="U326" i="8"/>
  <c r="S32" i="7" a="1"/>
  <c r="S32" i="7" s="1"/>
  <c r="R66" i="7" a="1"/>
  <c r="R66" i="7" s="1"/>
  <c r="R3" i="9"/>
  <c r="S34" i="7" a="1"/>
  <c r="S34" i="7" s="1"/>
  <c r="R5" i="9"/>
  <c r="R68" i="7" a="1"/>
  <c r="R68" i="7" s="1"/>
  <c r="Q53" i="7"/>
  <c r="S330" i="8"/>
  <c r="S326" i="8"/>
  <c r="U290" i="8"/>
  <c r="T300" i="8"/>
  <c r="K286" i="8"/>
  <c r="L296" i="8"/>
  <c r="I285" i="8"/>
  <c r="J295" i="8"/>
  <c r="I288" i="8"/>
  <c r="J298" i="8"/>
  <c r="J284" i="8"/>
  <c r="K294" i="8"/>
  <c r="J287" i="8"/>
  <c r="K297" i="8"/>
  <c r="U294" i="8"/>
  <c r="V284" i="8"/>
  <c r="V287" i="8"/>
  <c r="U297" i="8"/>
  <c r="V288" i="8"/>
  <c r="U298" i="8"/>
  <c r="J290" i="8"/>
  <c r="K300" i="8"/>
  <c r="V285" i="8"/>
  <c r="U295" i="8"/>
  <c r="T296" i="8"/>
  <c r="U286" i="8"/>
  <c r="I291" i="8"/>
  <c r="J301" i="8"/>
  <c r="V291" i="8"/>
  <c r="U301" i="8"/>
  <c r="I289" i="8"/>
  <c r="J299" i="8"/>
  <c r="R412" i="8"/>
  <c r="R443" i="8" s="1"/>
  <c r="T24" i="8"/>
  <c r="R276" i="8"/>
  <c r="S327" i="8"/>
  <c r="T19" i="9" s="1"/>
  <c r="S265" i="8"/>
  <c r="R427" i="8"/>
  <c r="AG212" i="8" a="1"/>
  <c r="AG212" i="8" s="1"/>
  <c r="S328" i="8"/>
  <c r="S400" i="8"/>
  <c r="T57" i="9" s="1"/>
  <c r="T326" i="8"/>
  <c r="U18" i="9" s="1"/>
  <c r="T35" i="8"/>
  <c r="S276" i="8"/>
  <c r="S19" i="9"/>
  <c r="Q362" i="8"/>
  <c r="R20" i="9"/>
  <c r="R434" i="8"/>
  <c r="S60" i="9"/>
  <c r="R436" i="8"/>
  <c r="S62" i="9"/>
  <c r="S432" i="8"/>
  <c r="T58" i="9"/>
  <c r="R426" i="8"/>
  <c r="S52" i="9"/>
  <c r="AI153" i="8"/>
  <c r="AI154" i="8"/>
  <c r="AI158" i="8"/>
  <c r="T398" i="8" s="1"/>
  <c r="U55" i="9" s="1"/>
  <c r="U217" i="8"/>
  <c r="W178" i="8"/>
  <c r="W181" i="8" s="1"/>
  <c r="W218" i="8" s="1"/>
  <c r="W167" i="8"/>
  <c r="AF181" i="8"/>
  <c r="AF218" i="8" s="1"/>
  <c r="W175" i="8"/>
  <c r="W216" i="8" s="1" a="1"/>
  <c r="W216" i="8" s="1"/>
  <c r="AI155" i="8"/>
  <c r="AF213" i="8" a="1"/>
  <c r="AF213" i="8" s="1"/>
  <c r="AF217" i="8"/>
  <c r="AD217" i="8"/>
  <c r="X155" i="8"/>
  <c r="X175" i="8" s="1"/>
  <c r="X216" i="8" s="1" a="1"/>
  <c r="X216" i="8" s="1"/>
  <c r="AG213" i="8" a="1"/>
  <c r="AG213" i="8" s="1"/>
  <c r="AI212" i="8" a="1"/>
  <c r="AI212" i="8" s="1"/>
  <c r="AI164" i="8"/>
  <c r="AI163" i="8"/>
  <c r="T403" i="8" s="1"/>
  <c r="U60" i="9" s="1"/>
  <c r="V176" i="8"/>
  <c r="V202" i="8" s="1" a="1"/>
  <c r="V202" i="8" s="1"/>
  <c r="AJ163" i="8" s="1"/>
  <c r="V216" i="8" a="1"/>
  <c r="V216" i="8" s="1"/>
  <c r="Q438" i="8"/>
  <c r="AG216" i="8" a="1"/>
  <c r="AG216" i="8" s="1"/>
  <c r="W214" i="8" a="1"/>
  <c r="W214" i="8" s="1"/>
  <c r="AI165" i="8"/>
  <c r="T405" i="8" s="1"/>
  <c r="U62" i="9" s="1"/>
  <c r="X153" i="8"/>
  <c r="Y153" i="8" s="1"/>
  <c r="Q363" i="8"/>
  <c r="R413" i="8"/>
  <c r="R409" i="8"/>
  <c r="R440" i="8" s="1"/>
  <c r="AI194" i="8"/>
  <c r="U200" i="8" a="1"/>
  <c r="U200" i="8" s="1"/>
  <c r="W189" i="8"/>
  <c r="V194" i="8"/>
  <c r="U207" i="8"/>
  <c r="AH207" i="8" s="1"/>
  <c r="M311" i="8" s="1"/>
  <c r="Q342" i="8"/>
  <c r="Q376" i="8" s="1"/>
  <c r="S393" i="8"/>
  <c r="T50" i="9" s="1"/>
  <c r="AJ171" i="8"/>
  <c r="AJ199" i="8" s="1" a="1"/>
  <c r="AJ199" i="8" s="1"/>
  <c r="U401" i="8"/>
  <c r="V58" i="9" s="1"/>
  <c r="S405" i="8"/>
  <c r="S398" i="8"/>
  <c r="S394" i="8"/>
  <c r="T400" i="8"/>
  <c r="U57" i="9" s="1"/>
  <c r="T396" i="8"/>
  <c r="U53" i="9" s="1"/>
  <c r="S396" i="8"/>
  <c r="S395" i="8"/>
  <c r="T52" i="9" s="1"/>
  <c r="T391" i="8"/>
  <c r="U48" i="9" s="1"/>
  <c r="S391" i="8"/>
  <c r="T48" i="9" s="1"/>
  <c r="S402" i="8"/>
  <c r="S435" i="8"/>
  <c r="S392" i="8"/>
  <c r="T49" i="9" s="1"/>
  <c r="U391" i="8"/>
  <c r="V48" i="9" s="1"/>
  <c r="S397" i="8"/>
  <c r="S403" i="8"/>
  <c r="T399" i="8"/>
  <c r="U56" i="9" s="1"/>
  <c r="U396" i="8"/>
  <c r="V53" i="9" s="1"/>
  <c r="S399" i="8"/>
  <c r="Q445" i="8"/>
  <c r="Q446" i="8"/>
  <c r="Q439" i="8"/>
  <c r="S20" i="9"/>
  <c r="Q440" i="8"/>
  <c r="P446" i="8"/>
  <c r="P445" i="8"/>
  <c r="P440" i="8"/>
  <c r="Y169" i="8"/>
  <c r="Y168" i="8"/>
  <c r="O438" i="8"/>
  <c r="O410" i="8"/>
  <c r="O441" i="8" s="1"/>
  <c r="Y162" i="8"/>
  <c r="Y180" i="8" s="1"/>
  <c r="O445" i="8"/>
  <c r="O418" i="8"/>
  <c r="O449" i="8" s="1"/>
  <c r="P438" i="8"/>
  <c r="P410" i="8"/>
  <c r="P439" i="8"/>
  <c r="AJ160" i="8"/>
  <c r="AJ155" i="8"/>
  <c r="V12" i="8" s="1"/>
  <c r="V50" i="8" s="1"/>
  <c r="AJ165" i="8"/>
  <c r="W199" i="8" a="1"/>
  <c r="W199" i="8" s="1"/>
  <c r="Y156" i="8"/>
  <c r="Y179" i="8" s="1"/>
  <c r="X179" i="8"/>
  <c r="X199" i="8" a="1"/>
  <c r="X199" i="8" s="1"/>
  <c r="Y152" i="8"/>
  <c r="X172" i="8"/>
  <c r="X213" i="8" s="1" a="1"/>
  <c r="X213" i="8" s="1"/>
  <c r="X174" i="8"/>
  <c r="X215" i="8" s="1" a="1"/>
  <c r="X215" i="8" s="1"/>
  <c r="Y154" i="8"/>
  <c r="R416" i="8"/>
  <c r="R447" i="8" s="1"/>
  <c r="AH171" i="8"/>
  <c r="AH199" i="8" s="1" a="1"/>
  <c r="AH199" i="8" s="1"/>
  <c r="T432" i="8"/>
  <c r="Q410" i="8"/>
  <c r="AH172" i="8"/>
  <c r="AH200" i="8" s="1" a="1"/>
  <c r="AH200" i="8" s="1"/>
  <c r="AH178" i="8"/>
  <c r="AH179" i="8"/>
  <c r="AH174" i="8"/>
  <c r="AH215" i="8" s="1" a="1"/>
  <c r="AH215" i="8" s="1"/>
  <c r="AH173" i="8"/>
  <c r="AH214" i="8" s="1" a="1"/>
  <c r="AH214" i="8" s="1"/>
  <c r="AH167" i="8"/>
  <c r="AG181" i="8"/>
  <c r="AG218" i="8" s="1"/>
  <c r="AH175" i="8"/>
  <c r="AH201" i="8" s="1" a="1"/>
  <c r="AH201" i="8" s="1"/>
  <c r="R360" i="8"/>
  <c r="AG176" i="8"/>
  <c r="AG202" i="8" s="1" a="1"/>
  <c r="AG202" i="8" s="1"/>
  <c r="AH169" i="8"/>
  <c r="R364" i="8"/>
  <c r="R408" i="8"/>
  <c r="R439" i="8" s="1"/>
  <c r="R429" i="8"/>
  <c r="AH168" i="8"/>
  <c r="R425" i="8"/>
  <c r="R415" i="8"/>
  <c r="R446" i="8" s="1"/>
  <c r="AH180" i="8"/>
  <c r="R424" i="8"/>
  <c r="R407" i="8"/>
  <c r="R414" i="8"/>
  <c r="R445" i="8" s="1"/>
  <c r="Q45" i="7" l="1" a="1"/>
  <c r="Q45" i="7" s="1"/>
  <c r="R45" i="7" s="1" a="1"/>
  <c r="R45" i="7" s="1"/>
  <c r="U65" i="8"/>
  <c r="U71" i="8"/>
  <c r="R22" i="8"/>
  <c r="R263" i="8" s="1"/>
  <c r="Q20" i="8"/>
  <c r="Q30" i="8" s="1"/>
  <c r="Q21" i="8"/>
  <c r="Q31" i="8" s="1"/>
  <c r="P369" i="8"/>
  <c r="Q108" i="8" a="1"/>
  <c r="Q108" i="8" s="1"/>
  <c r="Q273" i="8"/>
  <c r="Q85" i="8" a="1"/>
  <c r="Q85" i="8" s="1"/>
  <c r="Q99" i="8" a="1"/>
  <c r="Q99" i="8" s="1"/>
  <c r="Q263" i="8"/>
  <c r="P340" i="8"/>
  <c r="R259" i="8"/>
  <c r="S254" i="8"/>
  <c r="R331" i="8"/>
  <c r="S23" i="9" s="1"/>
  <c r="R15" i="8"/>
  <c r="R16" i="8"/>
  <c r="S17" i="8"/>
  <c r="R258" i="8"/>
  <c r="Q335" i="8"/>
  <c r="Q365" i="8"/>
  <c r="R23" i="9"/>
  <c r="P334" i="8"/>
  <c r="Q257" i="8"/>
  <c r="Q256" i="8"/>
  <c r="Q25" i="8"/>
  <c r="P333" i="8"/>
  <c r="R365" i="8"/>
  <c r="T61" i="8"/>
  <c r="T67" i="8" s="1"/>
  <c r="T55" i="8"/>
  <c r="V71" i="8"/>
  <c r="V62" i="8"/>
  <c r="T72" i="8"/>
  <c r="T74" i="8"/>
  <c r="S73" i="8"/>
  <c r="T71" i="8"/>
  <c r="T13" i="8" s="1"/>
  <c r="T18" i="8" s="1"/>
  <c r="R128" i="7" a="1"/>
  <c r="R128" i="7" s="1"/>
  <c r="T103" i="7" a="1"/>
  <c r="T103" i="7" s="1"/>
  <c r="S137" i="7" a="1"/>
  <c r="S137" i="7" s="1"/>
  <c r="S42" i="9"/>
  <c r="S118" i="7"/>
  <c r="S140" i="7" s="1" a="1"/>
  <c r="S140" i="7" s="1"/>
  <c r="U107" i="7" a="1"/>
  <c r="U107" i="7" s="1"/>
  <c r="T46" i="9"/>
  <c r="T146" i="7" a="1"/>
  <c r="T146" i="7" s="1"/>
  <c r="R113" i="7"/>
  <c r="T94" i="7" a="1"/>
  <c r="T94" i="7" s="1"/>
  <c r="S125" i="7" a="1"/>
  <c r="S125" i="7" s="1"/>
  <c r="S115" i="7"/>
  <c r="S33" i="9"/>
  <c r="U96" i="7" a="1"/>
  <c r="U96" i="7" s="1"/>
  <c r="T127" i="7" a="1"/>
  <c r="T127" i="7" s="1"/>
  <c r="T35" i="9"/>
  <c r="T100" i="7" a="1"/>
  <c r="T100" i="7" s="1"/>
  <c r="S117" i="7"/>
  <c r="S141" i="7"/>
  <c r="S133" i="7" a="1"/>
  <c r="S133" i="7" s="1"/>
  <c r="S39" i="9"/>
  <c r="S110" i="7"/>
  <c r="T101" i="7" a="1"/>
  <c r="T101" i="7" s="1"/>
  <c r="S111" i="7"/>
  <c r="S40" i="9"/>
  <c r="S134" i="7" a="1"/>
  <c r="S134" i="7" s="1"/>
  <c r="S142" i="7"/>
  <c r="T104" i="7" a="1"/>
  <c r="T104" i="7" s="1"/>
  <c r="S43" i="9"/>
  <c r="S138" i="7" a="1"/>
  <c r="S138" i="7" s="1"/>
  <c r="U108" i="7" a="1"/>
  <c r="U108" i="7" s="1"/>
  <c r="T147" i="7" a="1"/>
  <c r="T147" i="7" s="1"/>
  <c r="T47" i="9"/>
  <c r="R144" i="7"/>
  <c r="R136" i="7" a="1"/>
  <c r="R136" i="7" s="1"/>
  <c r="U106" i="7" a="1"/>
  <c r="U106" i="7" s="1"/>
  <c r="T145" i="7" a="1"/>
  <c r="T145" i="7" s="1"/>
  <c r="T119" i="7"/>
  <c r="T148" i="7" s="1" a="1"/>
  <c r="T148" i="7" s="1"/>
  <c r="T45" i="9"/>
  <c r="U105" i="7" a="1"/>
  <c r="U105" i="7" s="1"/>
  <c r="T139" i="7" a="1"/>
  <c r="T139" i="7" s="1"/>
  <c r="T44" i="9"/>
  <c r="U102" i="7" a="1"/>
  <c r="U102" i="7" s="1"/>
  <c r="T112" i="7"/>
  <c r="T143" i="7"/>
  <c r="T41" i="9"/>
  <c r="T135" i="7" a="1"/>
  <c r="T135" i="7" s="1"/>
  <c r="U95" i="7" a="1"/>
  <c r="U95" i="7" s="1"/>
  <c r="T34" i="9"/>
  <c r="T126" i="7" a="1"/>
  <c r="T126" i="7" s="1"/>
  <c r="R69" i="7" a="1"/>
  <c r="R69" i="7" s="1"/>
  <c r="Q69" i="7" a="1"/>
  <c r="Q69" i="7" s="1"/>
  <c r="S38" i="7" a="1"/>
  <c r="S38" i="7" s="1"/>
  <c r="R48" i="7"/>
  <c r="R74" i="7" a="1"/>
  <c r="R74" i="7" s="1"/>
  <c r="R82" i="7"/>
  <c r="R9" i="9"/>
  <c r="S44" i="7" a="1"/>
  <c r="S44" i="7" s="1"/>
  <c r="R86" i="7" a="1"/>
  <c r="R86" i="7" s="1"/>
  <c r="R15" i="9"/>
  <c r="U41" i="7" a="1"/>
  <c r="U41" i="7" s="1"/>
  <c r="T78" i="7" a="1"/>
  <c r="T78" i="7" s="1"/>
  <c r="T12" i="9"/>
  <c r="T32" i="7" a="1"/>
  <c r="T32" i="7" s="1"/>
  <c r="S3" i="9"/>
  <c r="S66" i="7" a="1"/>
  <c r="S66" i="7" s="1"/>
  <c r="T34" i="7" a="1"/>
  <c r="T34" i="7" s="1"/>
  <c r="S5" i="9"/>
  <c r="S68" i="7" a="1"/>
  <c r="S68" i="7" s="1"/>
  <c r="S33" i="7" a="1"/>
  <c r="S33" i="7" s="1"/>
  <c r="S53" i="7" s="1"/>
  <c r="R4" i="9"/>
  <c r="R67" i="7" a="1"/>
  <c r="R67" i="7" s="1"/>
  <c r="H291" i="8"/>
  <c r="I301" i="8"/>
  <c r="W288" i="8"/>
  <c r="V298" i="8"/>
  <c r="V286" i="8"/>
  <c r="U296" i="8"/>
  <c r="V294" i="8"/>
  <c r="W284" i="8"/>
  <c r="W287" i="8"/>
  <c r="V297" i="8"/>
  <c r="I287" i="8"/>
  <c r="J297" i="8"/>
  <c r="H285" i="8"/>
  <c r="I295" i="8"/>
  <c r="J286" i="8"/>
  <c r="K296" i="8"/>
  <c r="U300" i="8"/>
  <c r="V290" i="8"/>
  <c r="I284" i="8"/>
  <c r="J294" i="8"/>
  <c r="H288" i="8"/>
  <c r="I298" i="8"/>
  <c r="H289" i="8"/>
  <c r="I299" i="8"/>
  <c r="I290" i="8"/>
  <c r="J300" i="8"/>
  <c r="W285" i="8"/>
  <c r="V295" i="8"/>
  <c r="W291" i="8"/>
  <c r="V301" i="8"/>
  <c r="AI167" i="8"/>
  <c r="U10" i="8"/>
  <c r="U400" i="8"/>
  <c r="V57" i="9" s="1"/>
  <c r="T394" i="8"/>
  <c r="U51" i="9" s="1"/>
  <c r="U11" i="8"/>
  <c r="T395" i="8"/>
  <c r="U52" i="9" s="1"/>
  <c r="U12" i="8"/>
  <c r="U50" i="8" s="1"/>
  <c r="V56" i="8" s="1"/>
  <c r="AI168" i="8"/>
  <c r="T276" i="8"/>
  <c r="S431" i="8"/>
  <c r="T265" i="8"/>
  <c r="T393" i="8"/>
  <c r="U50" i="9" s="1"/>
  <c r="R363" i="8"/>
  <c r="S21" i="9"/>
  <c r="S360" i="8"/>
  <c r="T18" i="9"/>
  <c r="S364" i="8"/>
  <c r="T22" i="9"/>
  <c r="S427" i="8"/>
  <c r="T53" i="9"/>
  <c r="S425" i="8"/>
  <c r="T51" i="9"/>
  <c r="S428" i="8"/>
  <c r="T54" i="9"/>
  <c r="S436" i="8"/>
  <c r="T62" i="9"/>
  <c r="S434" i="8"/>
  <c r="T60" i="9"/>
  <c r="S429" i="8"/>
  <c r="T55" i="9"/>
  <c r="S433" i="8"/>
  <c r="T59" i="9"/>
  <c r="S430" i="8"/>
  <c r="T56" i="9"/>
  <c r="AI169" i="8"/>
  <c r="AI174" i="8"/>
  <c r="AI215" i="8" s="1" a="1"/>
  <c r="AI215" i="8" s="1"/>
  <c r="W201" i="8" a="1"/>
  <c r="W201" i="8" s="1"/>
  <c r="AK165" i="8" s="1"/>
  <c r="V405" i="8" s="1"/>
  <c r="W62" i="9" s="1"/>
  <c r="AH216" i="8" a="1"/>
  <c r="AH216" i="8" s="1"/>
  <c r="AH212" i="8" a="1"/>
  <c r="AH212" i="8" s="1"/>
  <c r="Y155" i="8"/>
  <c r="Y178" i="8" s="1"/>
  <c r="W176" i="8"/>
  <c r="W217" i="8" s="1"/>
  <c r="AI173" i="8"/>
  <c r="AI214" i="8" s="1" a="1"/>
  <c r="AI214" i="8" s="1"/>
  <c r="AJ153" i="8"/>
  <c r="V217" i="8"/>
  <c r="AJ154" i="8"/>
  <c r="AJ164" i="8"/>
  <c r="U404" i="8" s="1"/>
  <c r="V61" i="9" s="1"/>
  <c r="AG217" i="8"/>
  <c r="AJ158" i="8"/>
  <c r="R354" i="8"/>
  <c r="AI175" i="8"/>
  <c r="AI216" i="8" s="1" a="1"/>
  <c r="AI216" i="8" s="1"/>
  <c r="AJ159" i="8"/>
  <c r="X178" i="8"/>
  <c r="X181" i="8" s="1"/>
  <c r="S414" i="8"/>
  <c r="S445" i="8" s="1"/>
  <c r="X167" i="8"/>
  <c r="X173" i="8"/>
  <c r="T404" i="8"/>
  <c r="U61" i="9" s="1"/>
  <c r="AH213" i="8" a="1"/>
  <c r="AH213" i="8" s="1"/>
  <c r="AJ212" i="8" a="1"/>
  <c r="AJ212" i="8" s="1"/>
  <c r="S408" i="8"/>
  <c r="S439" i="8" s="1"/>
  <c r="S424" i="8"/>
  <c r="S407" i="8"/>
  <c r="S438" i="8" s="1"/>
  <c r="V207" i="8"/>
  <c r="AI207" i="8" s="1"/>
  <c r="N311" i="8" s="1"/>
  <c r="AJ194" i="8"/>
  <c r="V200" i="8" a="1"/>
  <c r="V200" i="8" s="1"/>
  <c r="X189" i="8"/>
  <c r="W194" i="8"/>
  <c r="AI157" i="8"/>
  <c r="AI162" i="8"/>
  <c r="AI152" i="8"/>
  <c r="U9" i="8" s="1"/>
  <c r="U48" i="8" s="1"/>
  <c r="S415" i="8"/>
  <c r="S446" i="8" s="1"/>
  <c r="S409" i="8"/>
  <c r="S440" i="8" s="1"/>
  <c r="U405" i="8"/>
  <c r="V62" i="9" s="1"/>
  <c r="U395" i="8"/>
  <c r="V52" i="9" s="1"/>
  <c r="P441" i="8"/>
  <c r="U403" i="8"/>
  <c r="V60" i="9" s="1"/>
  <c r="T20" i="9"/>
  <c r="Q441" i="8"/>
  <c r="T21" i="9"/>
  <c r="R342" i="8"/>
  <c r="R376" i="8" s="1"/>
  <c r="R362" i="8"/>
  <c r="Y172" i="8"/>
  <c r="Y213" i="8" s="1" a="1"/>
  <c r="Y213" i="8" s="1"/>
  <c r="Y174" i="8"/>
  <c r="Y215" i="8" s="1" a="1"/>
  <c r="Y215" i="8" s="1"/>
  <c r="AK161" i="8"/>
  <c r="AK151" i="8"/>
  <c r="W8" i="8" s="1"/>
  <c r="W47" i="8" s="1"/>
  <c r="AK156" i="8"/>
  <c r="AL161" i="8"/>
  <c r="AL151" i="8"/>
  <c r="X8" i="8" s="1"/>
  <c r="X47" i="8" s="1"/>
  <c r="AL156" i="8"/>
  <c r="AJ175" i="8"/>
  <c r="AJ201" i="8" s="1" a="1"/>
  <c r="AJ201" i="8" s="1"/>
  <c r="Y167" i="8"/>
  <c r="Y173" i="8"/>
  <c r="Y214" i="8" s="1" a="1"/>
  <c r="Y214" i="8" s="1"/>
  <c r="S422" i="8"/>
  <c r="S412" i="8"/>
  <c r="S443" i="8" s="1"/>
  <c r="X201" i="8" a="1"/>
  <c r="X201" i="8" s="1"/>
  <c r="T427" i="8"/>
  <c r="Y171" i="8"/>
  <c r="Y212" i="8" s="1" a="1"/>
  <c r="Y212" i="8" s="1"/>
  <c r="T430" i="8"/>
  <c r="T436" i="8"/>
  <c r="R418" i="8"/>
  <c r="T429" i="8"/>
  <c r="T431" i="8"/>
  <c r="U432" i="8"/>
  <c r="S423" i="8"/>
  <c r="S413" i="8"/>
  <c r="S416" i="8"/>
  <c r="S447" i="8" s="1"/>
  <c r="S426" i="8"/>
  <c r="AH181" i="8"/>
  <c r="AH218" i="8" s="1"/>
  <c r="AH176" i="8"/>
  <c r="AH202" i="8" s="1" a="1"/>
  <c r="AH202" i="8" s="1"/>
  <c r="R438" i="8"/>
  <c r="R410" i="8"/>
  <c r="R441" i="8" s="1"/>
  <c r="S361" i="8"/>
  <c r="Q16" i="9" l="1"/>
  <c r="Q87" i="7" a="1"/>
  <c r="Q87" i="7" s="1"/>
  <c r="Q117" i="8"/>
  <c r="S22" i="8"/>
  <c r="S263" i="8" s="1"/>
  <c r="R21" i="8"/>
  <c r="R262" i="8" s="1"/>
  <c r="R20" i="8"/>
  <c r="R261" i="8" s="1"/>
  <c r="Q46" i="7" a="1"/>
  <c r="Q46" i="7" s="1"/>
  <c r="P351" i="8"/>
  <c r="P385" i="8" s="1"/>
  <c r="Q32" i="9"/>
  <c r="E181" i="9" s="1" a="1"/>
  <c r="E181" i="9" s="1"/>
  <c r="P374" i="8"/>
  <c r="Q262" i="8"/>
  <c r="P339" i="8"/>
  <c r="P350" i="8" s="1"/>
  <c r="P384" i="8" s="1"/>
  <c r="Q261" i="8"/>
  <c r="P338" i="8"/>
  <c r="P349" i="8" s="1"/>
  <c r="P383" i="8" s="1"/>
  <c r="Q26" i="8"/>
  <c r="Q267" i="8" s="1"/>
  <c r="S259" i="8"/>
  <c r="U13" i="8"/>
  <c r="U18" i="8" s="1"/>
  <c r="T254" i="8"/>
  <c r="S331" i="8"/>
  <c r="T23" i="9" s="1"/>
  <c r="S16" i="8"/>
  <c r="R334" i="8" s="1"/>
  <c r="Q334" i="8"/>
  <c r="R257" i="8"/>
  <c r="R87" i="7" a="1"/>
  <c r="R87" i="7" s="1"/>
  <c r="S45" i="7" a="1"/>
  <c r="S45" i="7" s="1"/>
  <c r="T45" i="7" s="1" a="1"/>
  <c r="T45" i="7" s="1"/>
  <c r="T17" i="8"/>
  <c r="S258" i="8"/>
  <c r="R335" i="8"/>
  <c r="S15" i="8"/>
  <c r="R333" i="8" s="1"/>
  <c r="R256" i="8"/>
  <c r="R25" i="8"/>
  <c r="R266" i="8" s="1"/>
  <c r="Q333" i="8"/>
  <c r="R16" i="9"/>
  <c r="Q369" i="8"/>
  <c r="R27" i="9"/>
  <c r="P343" i="8"/>
  <c r="Q25" i="9"/>
  <c r="P367" i="8"/>
  <c r="Q39" i="7" a="1"/>
  <c r="Q39" i="7" s="1"/>
  <c r="Q106" i="8" a="1"/>
  <c r="Q106" i="8" s="1"/>
  <c r="Q271" i="8"/>
  <c r="Q97" i="8" a="1"/>
  <c r="Q97" i="8" s="1"/>
  <c r="Q266" i="8"/>
  <c r="Q107" i="8" a="1"/>
  <c r="Q107" i="8" s="1"/>
  <c r="Q98" i="8" a="1"/>
  <c r="Q98" i="8" s="1"/>
  <c r="Q272" i="8"/>
  <c r="Q42" i="7" a="1"/>
  <c r="Q42" i="7" s="1"/>
  <c r="P368" i="8"/>
  <c r="Q26" i="9"/>
  <c r="W59" i="8"/>
  <c r="W65" i="8" s="1"/>
  <c r="W53" i="8"/>
  <c r="U60" i="8"/>
  <c r="U66" i="8" s="1"/>
  <c r="U54" i="8"/>
  <c r="X59" i="8"/>
  <c r="X53" i="8"/>
  <c r="U62" i="8"/>
  <c r="U68" i="8" s="1"/>
  <c r="U56" i="8"/>
  <c r="T73" i="8"/>
  <c r="U49" i="8"/>
  <c r="U101" i="7" a="1"/>
  <c r="U101" i="7" s="1"/>
  <c r="T40" i="9"/>
  <c r="T134" i="7" a="1"/>
  <c r="T134" i="7" s="1"/>
  <c r="T142" i="7"/>
  <c r="T111" i="7"/>
  <c r="S113" i="7"/>
  <c r="V95" i="7" a="1"/>
  <c r="V95" i="7" s="1"/>
  <c r="U126" i="7" a="1"/>
  <c r="U126" i="7" s="1"/>
  <c r="U34" i="9"/>
  <c r="V102" i="7" a="1"/>
  <c r="V102" i="7" s="1"/>
  <c r="U41" i="9"/>
  <c r="U143" i="7"/>
  <c r="U135" i="7" a="1"/>
  <c r="U135" i="7" s="1"/>
  <c r="U112" i="7"/>
  <c r="S128" i="7" a="1"/>
  <c r="S128" i="7" s="1"/>
  <c r="U94" i="7" a="1"/>
  <c r="U94" i="7" s="1"/>
  <c r="T115" i="7"/>
  <c r="T33" i="9"/>
  <c r="T125" i="7" a="1"/>
  <c r="T125" i="7" s="1"/>
  <c r="V105" i="7" a="1"/>
  <c r="V105" i="7" s="1"/>
  <c r="U139" i="7" a="1"/>
  <c r="U139" i="7" s="1"/>
  <c r="U44" i="9"/>
  <c r="V108" i="7" a="1"/>
  <c r="V108" i="7" s="1"/>
  <c r="U147" i="7" a="1"/>
  <c r="U147" i="7" s="1"/>
  <c r="U47" i="9"/>
  <c r="U103" i="7" a="1"/>
  <c r="U103" i="7" s="1"/>
  <c r="T137" i="7" a="1"/>
  <c r="T137" i="7" s="1"/>
  <c r="T118" i="7"/>
  <c r="T140" i="7" s="1" a="1"/>
  <c r="T140" i="7" s="1"/>
  <c r="T42" i="9"/>
  <c r="U100" i="7" a="1"/>
  <c r="U100" i="7" s="1"/>
  <c r="T39" i="9"/>
  <c r="T117" i="7"/>
  <c r="T141" i="7"/>
  <c r="T133" i="7" a="1"/>
  <c r="T133" i="7" s="1"/>
  <c r="T110" i="7"/>
  <c r="V107" i="7" a="1"/>
  <c r="V107" i="7" s="1"/>
  <c r="U146" i="7" a="1"/>
  <c r="U146" i="7" s="1"/>
  <c r="U46" i="9"/>
  <c r="S136" i="7" a="1"/>
  <c r="S136" i="7" s="1"/>
  <c r="S144" i="7"/>
  <c r="V96" i="7" a="1"/>
  <c r="V96" i="7" s="1"/>
  <c r="U127" i="7" a="1"/>
  <c r="U127" i="7" s="1"/>
  <c r="U35" i="9"/>
  <c r="V106" i="7" a="1"/>
  <c r="V106" i="7" s="1"/>
  <c r="U45" i="9"/>
  <c r="U145" i="7" a="1"/>
  <c r="U145" i="7" s="1"/>
  <c r="U119" i="7"/>
  <c r="U148" i="7" s="1" a="1"/>
  <c r="U148" i="7" s="1"/>
  <c r="U104" i="7" a="1"/>
  <c r="U104" i="7" s="1"/>
  <c r="T138" i="7" a="1"/>
  <c r="T138" i="7" s="1"/>
  <c r="T43" i="9"/>
  <c r="S69" i="7" a="1"/>
  <c r="S69" i="7" s="1"/>
  <c r="T38" i="7" a="1"/>
  <c r="T38" i="7" s="1"/>
  <c r="S48" i="7"/>
  <c r="S9" i="9"/>
  <c r="S74" i="7" a="1"/>
  <c r="S74" i="7" s="1"/>
  <c r="S82" i="7"/>
  <c r="U34" i="7" a="1"/>
  <c r="U34" i="7" s="1"/>
  <c r="T68" i="7" a="1"/>
  <c r="T68" i="7" s="1"/>
  <c r="T5" i="9"/>
  <c r="T44" i="7" a="1"/>
  <c r="T44" i="7" s="1"/>
  <c r="S86" i="7" a="1"/>
  <c r="S86" i="7" s="1"/>
  <c r="S15" i="9"/>
  <c r="U32" i="7" a="1"/>
  <c r="U32" i="7" s="1"/>
  <c r="T66" i="7" a="1"/>
  <c r="T66" i="7" s="1"/>
  <c r="T3" i="9"/>
  <c r="T33" i="7" a="1"/>
  <c r="T33" i="7" s="1"/>
  <c r="T53" i="7" s="1"/>
  <c r="S67" i="7" a="1"/>
  <c r="S67" i="7" s="1"/>
  <c r="S4" i="9"/>
  <c r="V41" i="7" a="1"/>
  <c r="V41" i="7" s="1"/>
  <c r="U12" i="9"/>
  <c r="U78" i="7" a="1"/>
  <c r="U78" i="7" s="1"/>
  <c r="W301" i="8"/>
  <c r="X291" i="8"/>
  <c r="G288" i="8"/>
  <c r="H298" i="8"/>
  <c r="H284" i="8"/>
  <c r="I294" i="8"/>
  <c r="W290" i="8"/>
  <c r="V300" i="8"/>
  <c r="H287" i="8"/>
  <c r="I297" i="8"/>
  <c r="X285" i="8"/>
  <c r="W295" i="8"/>
  <c r="H290" i="8"/>
  <c r="I300" i="8"/>
  <c r="X287" i="8"/>
  <c r="W297" i="8"/>
  <c r="W294" i="8"/>
  <c r="X284" i="8"/>
  <c r="W286" i="8"/>
  <c r="V296" i="8"/>
  <c r="G289" i="8"/>
  <c r="H299" i="8"/>
  <c r="I286" i="8"/>
  <c r="J296" i="8"/>
  <c r="W298" i="8"/>
  <c r="X288" i="8"/>
  <c r="G285" i="8"/>
  <c r="H295" i="8"/>
  <c r="G291" i="8"/>
  <c r="H301" i="8"/>
  <c r="AI176" i="8"/>
  <c r="AI202" i="8" s="1" a="1"/>
  <c r="AI202" i="8" s="1"/>
  <c r="T426" i="8"/>
  <c r="U35" i="8"/>
  <c r="T327" i="8"/>
  <c r="T361" i="8" s="1"/>
  <c r="U24" i="8"/>
  <c r="T328" i="8"/>
  <c r="U20" i="9" s="1"/>
  <c r="U330" i="8"/>
  <c r="V22" i="9" s="1"/>
  <c r="T330" i="8"/>
  <c r="W326" i="8"/>
  <c r="V326" i="8"/>
  <c r="U394" i="8"/>
  <c r="V51" i="9" s="1"/>
  <c r="V11" i="8"/>
  <c r="U329" i="8" s="1"/>
  <c r="V21" i="9" s="1"/>
  <c r="U393" i="8"/>
  <c r="V50" i="9" s="1"/>
  <c r="V10" i="8"/>
  <c r="AK155" i="8"/>
  <c r="W12" i="8" s="1"/>
  <c r="W50" i="8" s="1"/>
  <c r="T329" i="8"/>
  <c r="U21" i="9" s="1"/>
  <c r="AK160" i="8"/>
  <c r="U398" i="8"/>
  <c r="V55" i="9" s="1"/>
  <c r="T424" i="8"/>
  <c r="Y175" i="8"/>
  <c r="Y201" i="8" s="1" a="1"/>
  <c r="Y201" i="8" s="1"/>
  <c r="AM160" i="8" s="1"/>
  <c r="W202" i="8" a="1"/>
  <c r="W202" i="8" s="1"/>
  <c r="AK159" i="8" s="1"/>
  <c r="AJ167" i="8"/>
  <c r="U409" i="8"/>
  <c r="AJ169" i="8"/>
  <c r="U435" i="8"/>
  <c r="AJ173" i="8"/>
  <c r="AJ214" i="8" s="1" a="1"/>
  <c r="AJ214" i="8" s="1"/>
  <c r="AJ168" i="8"/>
  <c r="AJ174" i="8"/>
  <c r="AJ215" i="8" s="1" a="1"/>
  <c r="AJ215" i="8" s="1"/>
  <c r="AI201" i="8" a="1"/>
  <c r="AI201" i="8" s="1"/>
  <c r="AJ216" i="8" a="1"/>
  <c r="AJ216" i="8" s="1"/>
  <c r="Y181" i="8"/>
  <c r="Y218" i="8" s="1"/>
  <c r="T435" i="8"/>
  <c r="X218" i="8"/>
  <c r="AH217" i="8"/>
  <c r="X214" i="8" a="1"/>
  <c r="X214" i="8" s="1"/>
  <c r="X176" i="8"/>
  <c r="X202" i="8" s="1" a="1"/>
  <c r="X202" i="8" s="1"/>
  <c r="AL159" i="8" s="1"/>
  <c r="U399" i="8"/>
  <c r="Y176" i="8"/>
  <c r="Y217" i="8" s="1"/>
  <c r="U434" i="8"/>
  <c r="AI172" i="8"/>
  <c r="AI213" i="8" s="1" a="1"/>
  <c r="AI213" i="8" s="1"/>
  <c r="T392" i="8"/>
  <c r="AI178" i="8"/>
  <c r="AI180" i="8"/>
  <c r="T402" i="8"/>
  <c r="AI179" i="8"/>
  <c r="T397" i="8"/>
  <c r="AK194" i="8"/>
  <c r="W207" i="8"/>
  <c r="AJ207" i="8" s="1"/>
  <c r="O311" i="8" s="1"/>
  <c r="W200" i="8" a="1"/>
  <c r="W200" i="8" s="1"/>
  <c r="Y189" i="8"/>
  <c r="Y194" i="8" s="1"/>
  <c r="Y200" i="8" s="1" a="1"/>
  <c r="Y200" i="8" s="1"/>
  <c r="AM157" i="8" s="1"/>
  <c r="X194" i="8"/>
  <c r="AJ157" i="8"/>
  <c r="AJ162" i="8"/>
  <c r="AJ152" i="8"/>
  <c r="V9" i="8" s="1"/>
  <c r="V48" i="8" s="1"/>
  <c r="S410" i="8"/>
  <c r="S441" i="8" s="1"/>
  <c r="W396" i="8"/>
  <c r="X53" i="9" s="1"/>
  <c r="V396" i="8"/>
  <c r="W391" i="8"/>
  <c r="X48" i="9" s="1"/>
  <c r="V391" i="8"/>
  <c r="W48" i="9" s="1"/>
  <c r="W401" i="8"/>
  <c r="X58" i="9" s="1"/>
  <c r="V401" i="8"/>
  <c r="S354" i="8"/>
  <c r="AL171" i="8"/>
  <c r="AL199" i="8" s="1" a="1"/>
  <c r="AL199" i="8" s="1"/>
  <c r="S342" i="8"/>
  <c r="AK171" i="8"/>
  <c r="AK199" i="8" s="1" a="1"/>
  <c r="AK199" i="8" s="1"/>
  <c r="T434" i="8"/>
  <c r="AL165" i="8"/>
  <c r="AL160" i="8"/>
  <c r="AL155" i="8"/>
  <c r="X12" i="8" s="1"/>
  <c r="X50" i="8" s="1"/>
  <c r="T416" i="8"/>
  <c r="T447" i="8" s="1"/>
  <c r="T415" i="8"/>
  <c r="T446" i="8" s="1"/>
  <c r="Y199" i="8" a="1"/>
  <c r="Y199" i="8" s="1"/>
  <c r="U422" i="8"/>
  <c r="U412" i="8"/>
  <c r="U427" i="8"/>
  <c r="T422" i="8"/>
  <c r="T412" i="8"/>
  <c r="T443" i="8" s="1"/>
  <c r="T414" i="8"/>
  <c r="T445" i="8" s="1"/>
  <c r="U431" i="8"/>
  <c r="U416" i="8"/>
  <c r="U426" i="8"/>
  <c r="T407" i="8"/>
  <c r="T438" i="8" s="1"/>
  <c r="T408" i="8"/>
  <c r="T439" i="8" s="1"/>
  <c r="T425" i="8"/>
  <c r="U436" i="8"/>
  <c r="V436" i="8"/>
  <c r="T409" i="8"/>
  <c r="T440" i="8" s="1"/>
  <c r="S363" i="8"/>
  <c r="T360" i="8"/>
  <c r="S444" i="8"/>
  <c r="S418" i="8"/>
  <c r="S449" i="8" s="1"/>
  <c r="S362" i="8"/>
  <c r="X65" i="8" l="1"/>
  <c r="Q115" i="8"/>
  <c r="T22" i="8"/>
  <c r="T263" i="8" s="1"/>
  <c r="S20" i="8"/>
  <c r="S21" i="8"/>
  <c r="S262" i="8" s="1"/>
  <c r="S365" i="8"/>
  <c r="T331" i="8"/>
  <c r="U23" i="9" s="1"/>
  <c r="S87" i="7" a="1"/>
  <c r="S87" i="7" s="1"/>
  <c r="Q40" i="7" a="1"/>
  <c r="Q40" i="7" s="1"/>
  <c r="Q55" i="7" s="1"/>
  <c r="P372" i="8"/>
  <c r="Q30" i="9"/>
  <c r="P344" i="8"/>
  <c r="P378" i="8" s="1"/>
  <c r="R46" i="7" a="1"/>
  <c r="R46" i="7" s="1"/>
  <c r="Q17" i="9"/>
  <c r="Q88" i="7" a="1"/>
  <c r="Q88" i="7" s="1"/>
  <c r="Q57" i="7"/>
  <c r="Q89" i="7" s="1" a="1"/>
  <c r="Q89" i="7" s="1"/>
  <c r="S261" i="8"/>
  <c r="Q33" i="8"/>
  <c r="Q274" i="8" s="1"/>
  <c r="Q43" i="7" a="1"/>
  <c r="Q43" i="7" s="1"/>
  <c r="P373" i="8"/>
  <c r="Q31" i="9"/>
  <c r="S335" i="8"/>
  <c r="S369" i="8" s="1"/>
  <c r="S16" i="9"/>
  <c r="T259" i="8"/>
  <c r="R368" i="8"/>
  <c r="S26" i="9"/>
  <c r="R25" i="9"/>
  <c r="Q367" i="8"/>
  <c r="Q343" i="8"/>
  <c r="Q377" i="8" s="1"/>
  <c r="T258" i="8"/>
  <c r="R26" i="9"/>
  <c r="Q368" i="8"/>
  <c r="T15" i="8"/>
  <c r="S333" i="8" s="1"/>
  <c r="S256" i="8"/>
  <c r="S25" i="8"/>
  <c r="S266" i="8" s="1"/>
  <c r="S25" i="9"/>
  <c r="R367" i="8"/>
  <c r="R343" i="8"/>
  <c r="R369" i="8"/>
  <c r="S27" i="9"/>
  <c r="T16" i="8"/>
  <c r="S257" i="8"/>
  <c r="V13" i="8"/>
  <c r="V18" i="8" s="1"/>
  <c r="U254" i="8"/>
  <c r="Q79" i="7" a="1"/>
  <c r="Q79" i="7" s="1"/>
  <c r="R42" i="7" a="1"/>
  <c r="R42" i="7" s="1"/>
  <c r="Q13" i="9"/>
  <c r="Q116" i="8"/>
  <c r="Q49" i="7"/>
  <c r="R39" i="7" a="1"/>
  <c r="R39" i="7" s="1"/>
  <c r="Q10" i="9"/>
  <c r="Q83" i="7"/>
  <c r="Q75" i="7" a="1"/>
  <c r="Q75" i="7" s="1"/>
  <c r="P377" i="8"/>
  <c r="U74" i="8"/>
  <c r="U17" i="8" s="1"/>
  <c r="V60" i="8"/>
  <c r="V66" i="8" s="1"/>
  <c r="V54" i="8"/>
  <c r="X71" i="8"/>
  <c r="W62" i="8"/>
  <c r="W68" i="8" s="1"/>
  <c r="W56" i="8"/>
  <c r="U72" i="8"/>
  <c r="U61" i="8"/>
  <c r="U67" i="8" s="1"/>
  <c r="U55" i="8"/>
  <c r="V68" i="8"/>
  <c r="V74" i="8" s="1"/>
  <c r="X62" i="8"/>
  <c r="X56" i="8"/>
  <c r="W71" i="8"/>
  <c r="V49" i="8"/>
  <c r="T113" i="7"/>
  <c r="V104" i="7" a="1"/>
  <c r="V104" i="7" s="1"/>
  <c r="U43" i="9"/>
  <c r="U138" i="7" a="1"/>
  <c r="U138" i="7" s="1"/>
  <c r="W108" i="7" a="1"/>
  <c r="W108" i="7" s="1"/>
  <c r="V47" i="9"/>
  <c r="V147" i="7" a="1"/>
  <c r="V147" i="7" s="1"/>
  <c r="W105" i="7" a="1"/>
  <c r="W105" i="7" s="1"/>
  <c r="V44" i="9"/>
  <c r="V139" i="7" a="1"/>
  <c r="V139" i="7" s="1"/>
  <c r="T128" i="7" a="1"/>
  <c r="T128" i="7" s="1"/>
  <c r="W106" i="7" a="1"/>
  <c r="W106" i="7" s="1"/>
  <c r="V145" i="7" a="1"/>
  <c r="V145" i="7" s="1"/>
  <c r="V45" i="9"/>
  <c r="V119" i="7"/>
  <c r="V148" i="7" s="1" a="1"/>
  <c r="V148" i="7" s="1"/>
  <c r="T144" i="7"/>
  <c r="T136" i="7" a="1"/>
  <c r="T136" i="7" s="1"/>
  <c r="W95" i="7" a="1"/>
  <c r="W95" i="7" s="1"/>
  <c r="V126" i="7" a="1"/>
  <c r="V126" i="7" s="1"/>
  <c r="V34" i="9"/>
  <c r="V100" i="7" a="1"/>
  <c r="V100" i="7" s="1"/>
  <c r="U117" i="7"/>
  <c r="U110" i="7"/>
  <c r="U39" i="9"/>
  <c r="U141" i="7"/>
  <c r="U133" i="7" a="1"/>
  <c r="U133" i="7" s="1"/>
  <c r="AI217" i="8"/>
  <c r="V94" i="7" a="1"/>
  <c r="V94" i="7" s="1"/>
  <c r="U115" i="7"/>
  <c r="U33" i="9"/>
  <c r="U125" i="7" a="1"/>
  <c r="U125" i="7" s="1"/>
  <c r="W107" i="7" a="1"/>
  <c r="W107" i="7" s="1"/>
  <c r="V46" i="9"/>
  <c r="V146" i="7" a="1"/>
  <c r="V146" i="7" s="1"/>
  <c r="V101" i="7" a="1"/>
  <c r="V101" i="7" s="1"/>
  <c r="U134" i="7" a="1"/>
  <c r="U134" i="7" s="1"/>
  <c r="U40" i="9"/>
  <c r="U142" i="7"/>
  <c r="U111" i="7"/>
  <c r="W102" i="7" a="1"/>
  <c r="W102" i="7" s="1"/>
  <c r="V112" i="7"/>
  <c r="V135" i="7" a="1"/>
  <c r="V135" i="7" s="1"/>
  <c r="V143" i="7"/>
  <c r="V41" i="9"/>
  <c r="V103" i="7" a="1"/>
  <c r="V103" i="7" s="1"/>
  <c r="U42" i="9"/>
  <c r="U137" i="7" a="1"/>
  <c r="U137" i="7" s="1"/>
  <c r="U118" i="7"/>
  <c r="U140" i="7" s="1" a="1"/>
  <c r="U140" i="7" s="1"/>
  <c r="W96" i="7" a="1"/>
  <c r="W96" i="7" s="1"/>
  <c r="V127" i="7" a="1"/>
  <c r="V127" i="7" s="1"/>
  <c r="V35" i="9"/>
  <c r="U364" i="8"/>
  <c r="U328" i="8"/>
  <c r="V20" i="9" s="1"/>
  <c r="U33" i="7" a="1"/>
  <c r="U33" i="7" s="1"/>
  <c r="U53" i="7" s="1"/>
  <c r="T67" i="7" a="1"/>
  <c r="T67" i="7" s="1"/>
  <c r="T4" i="9"/>
  <c r="V32" i="7" a="1"/>
  <c r="V32" i="7" s="1"/>
  <c r="U66" i="7" a="1"/>
  <c r="U66" i="7" s="1"/>
  <c r="U3" i="9"/>
  <c r="T69" i="7" a="1"/>
  <c r="T69" i="7" s="1"/>
  <c r="U327" i="8"/>
  <c r="V19" i="9" s="1"/>
  <c r="U45" i="7" a="1"/>
  <c r="U45" i="7" s="1"/>
  <c r="T16" i="9"/>
  <c r="T87" i="7" a="1"/>
  <c r="T87" i="7" s="1"/>
  <c r="W41" i="7" a="1"/>
  <c r="W41" i="7" s="1"/>
  <c r="V12" i="9"/>
  <c r="V78" i="7" a="1"/>
  <c r="V78" i="7" s="1"/>
  <c r="U38" i="7" a="1"/>
  <c r="U38" i="7" s="1"/>
  <c r="T82" i="7"/>
  <c r="T74" i="7" a="1"/>
  <c r="T74" i="7" s="1"/>
  <c r="T9" i="9"/>
  <c r="T48" i="7"/>
  <c r="U44" i="7" a="1"/>
  <c r="U44" i="7" s="1"/>
  <c r="T86" i="7" a="1"/>
  <c r="T86" i="7" s="1"/>
  <c r="T15" i="9"/>
  <c r="V34" i="7" a="1"/>
  <c r="V34" i="7" s="1"/>
  <c r="U68" i="7" a="1"/>
  <c r="U68" i="7" s="1"/>
  <c r="U5" i="9"/>
  <c r="F285" i="8"/>
  <c r="G295" i="8"/>
  <c r="H286" i="8"/>
  <c r="I296" i="8"/>
  <c r="F289" i="8"/>
  <c r="G299" i="8"/>
  <c r="Y287" i="8"/>
  <c r="Y297" i="8" s="1"/>
  <c r="X297" i="8"/>
  <c r="Y285" i="8"/>
  <c r="Y295" i="8" s="1"/>
  <c r="X295" i="8"/>
  <c r="X298" i="8"/>
  <c r="Y288" i="8"/>
  <c r="Y298" i="8" s="1"/>
  <c r="G287" i="8"/>
  <c r="H297" i="8"/>
  <c r="F291" i="8"/>
  <c r="G301" i="8"/>
  <c r="G284" i="8"/>
  <c r="H294" i="8"/>
  <c r="G290" i="8"/>
  <c r="H300" i="8"/>
  <c r="W300" i="8"/>
  <c r="X290" i="8"/>
  <c r="F288" i="8"/>
  <c r="G298" i="8"/>
  <c r="X286" i="8"/>
  <c r="W296" i="8"/>
  <c r="X301" i="8"/>
  <c r="Y291" i="8"/>
  <c r="Y301" i="8" s="1"/>
  <c r="X294" i="8"/>
  <c r="Y284" i="8"/>
  <c r="Y294" i="8" s="1"/>
  <c r="T364" i="8"/>
  <c r="V399" i="8"/>
  <c r="W56" i="9" s="1"/>
  <c r="U424" i="8"/>
  <c r="U429" i="8"/>
  <c r="U425" i="8"/>
  <c r="U265" i="8"/>
  <c r="V400" i="8"/>
  <c r="W57" i="9" s="1"/>
  <c r="T342" i="8"/>
  <c r="U276" i="8"/>
  <c r="V395" i="8"/>
  <c r="W52" i="9" s="1"/>
  <c r="V24" i="8"/>
  <c r="U19" i="9"/>
  <c r="U414" i="8"/>
  <c r="U445" i="8" s="1"/>
  <c r="V35" i="8"/>
  <c r="T354" i="8"/>
  <c r="W330" i="8"/>
  <c r="V330" i="8"/>
  <c r="W22" i="9" s="1"/>
  <c r="U22" i="9"/>
  <c r="U407" i="8"/>
  <c r="U438" i="8" s="1"/>
  <c r="AK175" i="8"/>
  <c r="AK201" i="8" s="1" a="1"/>
  <c r="AK201" i="8" s="1"/>
  <c r="AM155" i="8"/>
  <c r="Y12" i="8" s="1"/>
  <c r="Y50" i="8" s="1"/>
  <c r="AM165" i="8"/>
  <c r="AN165" i="8" s="1"/>
  <c r="Y405" i="8" s="1"/>
  <c r="Z62" i="9" s="1"/>
  <c r="V18" i="9"/>
  <c r="AK154" i="8"/>
  <c r="AK164" i="8"/>
  <c r="V404" i="8" s="1"/>
  <c r="AK158" i="8"/>
  <c r="V398" i="8" s="1"/>
  <c r="V360" i="8"/>
  <c r="W18" i="9"/>
  <c r="AK153" i="8"/>
  <c r="T428" i="8"/>
  <c r="U54" i="9"/>
  <c r="T433" i="8"/>
  <c r="U59" i="9"/>
  <c r="V427" i="8"/>
  <c r="W53" i="9"/>
  <c r="V432" i="8"/>
  <c r="W58" i="9"/>
  <c r="T423" i="8"/>
  <c r="U49" i="9"/>
  <c r="U415" i="8"/>
  <c r="U446" i="8" s="1"/>
  <c r="V56" i="9"/>
  <c r="U360" i="8"/>
  <c r="X400" i="8"/>
  <c r="Y57" i="9" s="1"/>
  <c r="AK163" i="8"/>
  <c r="Y216" i="8" a="1"/>
  <c r="Y216" i="8" s="1"/>
  <c r="U430" i="8"/>
  <c r="Y202" i="8" a="1"/>
  <c r="Y202" i="8" s="1"/>
  <c r="AM153" i="8" s="1"/>
  <c r="Y10" i="8" s="1"/>
  <c r="AJ176" i="8"/>
  <c r="AJ202" i="8" s="1" a="1"/>
  <c r="AJ202" i="8" s="1"/>
  <c r="AL212" i="8" a="1"/>
  <c r="AL212" i="8" s="1"/>
  <c r="U408" i="8"/>
  <c r="U439" i="8" s="1"/>
  <c r="X217" i="8"/>
  <c r="AL153" i="8"/>
  <c r="X10" i="8" s="1"/>
  <c r="AL163" i="8"/>
  <c r="AK212" i="8" a="1"/>
  <c r="AK212" i="8" s="1"/>
  <c r="AL164" i="8"/>
  <c r="AL154" i="8"/>
  <c r="X11" i="8" s="1"/>
  <c r="AL158" i="8"/>
  <c r="W395" i="8"/>
  <c r="U392" i="8"/>
  <c r="V49" i="9" s="1"/>
  <c r="AM162" i="8"/>
  <c r="AM152" i="8"/>
  <c r="Y9" i="8" s="1"/>
  <c r="Y48" i="8" s="1"/>
  <c r="AJ172" i="8"/>
  <c r="AJ213" i="8" s="1" a="1"/>
  <c r="AJ213" i="8" s="1"/>
  <c r="AJ178" i="8"/>
  <c r="U402" i="8"/>
  <c r="AJ180" i="8"/>
  <c r="AJ179" i="8"/>
  <c r="U397" i="8"/>
  <c r="AL194" i="8"/>
  <c r="X207" i="8"/>
  <c r="AK207" i="8" s="1"/>
  <c r="P311" i="8" s="1"/>
  <c r="X200" i="8" a="1"/>
  <c r="X200" i="8" s="1"/>
  <c r="AI181" i="8"/>
  <c r="AI218" i="8" s="1"/>
  <c r="AM194" i="8"/>
  <c r="Y207" i="8"/>
  <c r="AL207" i="8" s="1"/>
  <c r="Q311" i="8" s="1"/>
  <c r="AK157" i="8"/>
  <c r="AK162" i="8"/>
  <c r="AK152" i="8"/>
  <c r="W9" i="8" s="1"/>
  <c r="W48" i="8" s="1"/>
  <c r="AI200" i="8" a="1"/>
  <c r="AI200" i="8" s="1"/>
  <c r="T413" i="8"/>
  <c r="T418" i="8" s="1"/>
  <c r="T449" i="8" s="1"/>
  <c r="W427" i="8"/>
  <c r="W432" i="8"/>
  <c r="AN160" i="8"/>
  <c r="Y400" i="8" s="1"/>
  <c r="Z57" i="9" s="1"/>
  <c r="W405" i="8"/>
  <c r="W400" i="8"/>
  <c r="V412" i="8"/>
  <c r="V443" i="8" s="1"/>
  <c r="W412" i="8"/>
  <c r="W422" i="8"/>
  <c r="W399" i="8"/>
  <c r="V422" i="8"/>
  <c r="X18" i="9"/>
  <c r="AM151" i="8"/>
  <c r="Y8" i="8" s="1"/>
  <c r="Y47" i="8" s="1"/>
  <c r="AM161" i="8"/>
  <c r="AM156" i="8"/>
  <c r="AL175" i="8"/>
  <c r="AL201" i="8" s="1" a="1"/>
  <c r="AL201" i="8" s="1"/>
  <c r="U443" i="8"/>
  <c r="T410" i="8"/>
  <c r="T441" i="8" s="1"/>
  <c r="U447" i="8"/>
  <c r="U440" i="8"/>
  <c r="U363" i="8"/>
  <c r="T363" i="8"/>
  <c r="T362" i="8"/>
  <c r="S376" i="8"/>
  <c r="P345" i="8" l="1"/>
  <c r="P379" i="8" s="1"/>
  <c r="T365" i="8"/>
  <c r="U22" i="8"/>
  <c r="U263" i="8" s="1"/>
  <c r="T20" i="8"/>
  <c r="T21" i="8"/>
  <c r="T262" i="8" s="1"/>
  <c r="Q100" i="8"/>
  <c r="Q84" i="8" a="1"/>
  <c r="Q84" i="8" s="1"/>
  <c r="Q109" i="8"/>
  <c r="T27" i="9"/>
  <c r="T261" i="8"/>
  <c r="R88" i="7" a="1"/>
  <c r="R88" i="7" s="1"/>
  <c r="S46" i="7" a="1"/>
  <c r="S46" i="7" s="1"/>
  <c r="R17" i="9"/>
  <c r="R57" i="7"/>
  <c r="R89" i="7" s="1" a="1"/>
  <c r="R89" i="7" s="1"/>
  <c r="X68" i="8"/>
  <c r="X74" i="8" s="1"/>
  <c r="Q14" i="9"/>
  <c r="Q80" i="7" a="1"/>
  <c r="Q80" i="7" s="1"/>
  <c r="R43" i="7" a="1"/>
  <c r="R43" i="7" s="1"/>
  <c r="R56" i="7" s="1"/>
  <c r="Q56" i="7"/>
  <c r="Q81" i="7" s="1" a="1"/>
  <c r="Q81" i="7" s="1"/>
  <c r="R377" i="8"/>
  <c r="Q50" i="7"/>
  <c r="Q51" i="7" s="1"/>
  <c r="R40" i="7" a="1"/>
  <c r="R40" i="7" s="1"/>
  <c r="Q76" i="7" a="1"/>
  <c r="Q76" i="7" s="1"/>
  <c r="Q84" i="7"/>
  <c r="Q11" i="9"/>
  <c r="U259" i="8"/>
  <c r="V17" i="8"/>
  <c r="T335" i="8"/>
  <c r="U27" i="9" s="1"/>
  <c r="U258" i="8"/>
  <c r="T257" i="8"/>
  <c r="W13" i="8"/>
  <c r="W18" i="8" s="1"/>
  <c r="V254" i="8"/>
  <c r="S334" i="8"/>
  <c r="S343" i="8" s="1"/>
  <c r="S377" i="8" s="1"/>
  <c r="T256" i="8"/>
  <c r="T25" i="8"/>
  <c r="T266" i="8" s="1"/>
  <c r="U331" i="8"/>
  <c r="U365" i="8" s="1"/>
  <c r="T25" i="9"/>
  <c r="S367" i="8"/>
  <c r="Q77" i="7" a="1"/>
  <c r="Q77" i="7" s="1"/>
  <c r="R49" i="7"/>
  <c r="R83" i="7"/>
  <c r="S39" i="7" a="1"/>
  <c r="S39" i="7" s="1"/>
  <c r="R75" i="7" a="1"/>
  <c r="R75" i="7" s="1"/>
  <c r="R10" i="9"/>
  <c r="S42" i="7" a="1"/>
  <c r="S42" i="7" s="1"/>
  <c r="R79" i="7" a="1"/>
  <c r="R79" i="7" s="1"/>
  <c r="R13" i="9"/>
  <c r="W60" i="8"/>
  <c r="W66" i="8" s="1"/>
  <c r="W54" i="8"/>
  <c r="V61" i="8"/>
  <c r="V67" i="8" s="1"/>
  <c r="V55" i="8"/>
  <c r="Y62" i="8"/>
  <c r="Y68" i="8" s="1"/>
  <c r="Y56" i="8"/>
  <c r="Y60" i="8"/>
  <c r="W74" i="8"/>
  <c r="U73" i="8"/>
  <c r="U16" i="8" s="1"/>
  <c r="Y59" i="8"/>
  <c r="Y65" i="8" s="1"/>
  <c r="Y53" i="8"/>
  <c r="U113" i="7"/>
  <c r="V72" i="8"/>
  <c r="X49" i="8"/>
  <c r="U128" i="7" a="1"/>
  <c r="U128" i="7" s="1"/>
  <c r="W100" i="7" a="1"/>
  <c r="W100" i="7" s="1"/>
  <c r="V141" i="7"/>
  <c r="V110" i="7"/>
  <c r="V117" i="7"/>
  <c r="V39" i="9"/>
  <c r="V133" i="7" a="1"/>
  <c r="V133" i="7" s="1"/>
  <c r="W103" i="7" a="1"/>
  <c r="W103" i="7" s="1"/>
  <c r="V118" i="7"/>
  <c r="V140" i="7" s="1" a="1"/>
  <c r="V140" i="7" s="1"/>
  <c r="V137" i="7" a="1"/>
  <c r="V137" i="7" s="1"/>
  <c r="V42" i="9"/>
  <c r="U342" i="8"/>
  <c r="U376" i="8" s="1"/>
  <c r="W94" i="7" a="1"/>
  <c r="W94" i="7" s="1"/>
  <c r="V125" i="7" a="1"/>
  <c r="V125" i="7" s="1"/>
  <c r="V115" i="7"/>
  <c r="V33" i="9"/>
  <c r="X105" i="7" a="1"/>
  <c r="X105" i="7" s="1"/>
  <c r="W139" i="7" a="1"/>
  <c r="W139" i="7" s="1"/>
  <c r="W44" i="9"/>
  <c r="AN155" i="8"/>
  <c r="AN175" i="8" s="1"/>
  <c r="AN216" i="8" s="1" a="1"/>
  <c r="AN216" i="8" s="1"/>
  <c r="X108" i="7" a="1"/>
  <c r="X108" i="7" s="1"/>
  <c r="W47" i="9"/>
  <c r="W147" i="7" a="1"/>
  <c r="W147" i="7" s="1"/>
  <c r="U144" i="7"/>
  <c r="U136" i="7" a="1"/>
  <c r="U136" i="7" s="1"/>
  <c r="X96" i="7" a="1"/>
  <c r="X96" i="7" s="1"/>
  <c r="W35" i="9"/>
  <c r="W127" i="7" a="1"/>
  <c r="W127" i="7" s="1"/>
  <c r="W101" i="7" a="1"/>
  <c r="W101" i="7" s="1"/>
  <c r="V40" i="9"/>
  <c r="V111" i="7"/>
  <c r="V134" i="7" a="1"/>
  <c r="V134" i="7" s="1"/>
  <c r="V142" i="7"/>
  <c r="X107" i="7" a="1"/>
  <c r="X107" i="7" s="1"/>
  <c r="W46" i="9"/>
  <c r="W146" i="7" a="1"/>
  <c r="W146" i="7" s="1"/>
  <c r="X95" i="7" a="1"/>
  <c r="X95" i="7" s="1"/>
  <c r="W34" i="9"/>
  <c r="W126" i="7" a="1"/>
  <c r="W126" i="7" s="1"/>
  <c r="X106" i="7" a="1"/>
  <c r="X106" i="7" s="1"/>
  <c r="W119" i="7"/>
  <c r="W148" i="7" s="1" a="1"/>
  <c r="W148" i="7" s="1"/>
  <c r="W45" i="9"/>
  <c r="W145" i="7" a="1"/>
  <c r="W145" i="7" s="1"/>
  <c r="X102" i="7" a="1"/>
  <c r="X102" i="7" s="1"/>
  <c r="W41" i="9"/>
  <c r="W112" i="7"/>
  <c r="W143" i="7"/>
  <c r="W135" i="7" a="1"/>
  <c r="W135" i="7" s="1"/>
  <c r="W104" i="7" a="1"/>
  <c r="W104" i="7" s="1"/>
  <c r="V43" i="9"/>
  <c r="V138" i="7" a="1"/>
  <c r="V138" i="7" s="1"/>
  <c r="U362" i="8"/>
  <c r="W32" i="7" a="1"/>
  <c r="W32" i="7" s="1"/>
  <c r="V3" i="9"/>
  <c r="V66" i="7" a="1"/>
  <c r="V66" i="7" s="1"/>
  <c r="U361" i="8"/>
  <c r="V33" i="7" a="1"/>
  <c r="V33" i="7" s="1"/>
  <c r="U67" i="7" a="1"/>
  <c r="U67" i="7" s="1"/>
  <c r="U4" i="9"/>
  <c r="V38" i="7" a="1"/>
  <c r="V38" i="7" s="1"/>
  <c r="U74" i="7" a="1"/>
  <c r="U74" i="7" s="1"/>
  <c r="U82" i="7"/>
  <c r="U9" i="9"/>
  <c r="U48" i="7"/>
  <c r="W34" i="7" a="1"/>
  <c r="W34" i="7" s="1"/>
  <c r="V68" i="7" a="1"/>
  <c r="V68" i="7" s="1"/>
  <c r="V5" i="9"/>
  <c r="V44" i="7" a="1"/>
  <c r="V44" i="7" s="1"/>
  <c r="U86" i="7" a="1"/>
  <c r="U86" i="7" s="1"/>
  <c r="U15" i="9"/>
  <c r="U354" i="8"/>
  <c r="X41" i="7" a="1"/>
  <c r="X41" i="7" s="1"/>
  <c r="W78" i="7" a="1"/>
  <c r="W78" i="7" s="1"/>
  <c r="W12" i="9"/>
  <c r="V45" i="7" a="1"/>
  <c r="V45" i="7" s="1"/>
  <c r="U87" i="7" a="1"/>
  <c r="U87" i="7" s="1"/>
  <c r="U16" i="9"/>
  <c r="U69" i="7" a="1"/>
  <c r="U69" i="7" s="1"/>
  <c r="X330" i="8"/>
  <c r="Y22" i="9" s="1"/>
  <c r="V430" i="8"/>
  <c r="Y286" i="8"/>
  <c r="Y296" i="8" s="1"/>
  <c r="X296" i="8"/>
  <c r="E288" i="8"/>
  <c r="E298" i="8" s="1"/>
  <c r="F298" i="8"/>
  <c r="Y290" i="8"/>
  <c r="Y300" i="8" s="1"/>
  <c r="X300" i="8"/>
  <c r="F290" i="8"/>
  <c r="G300" i="8"/>
  <c r="E291" i="8"/>
  <c r="E301" i="8" s="1"/>
  <c r="F301" i="8"/>
  <c r="E289" i="8"/>
  <c r="E299" i="8" s="1"/>
  <c r="F299" i="8"/>
  <c r="F284" i="8"/>
  <c r="G294" i="8"/>
  <c r="F287" i="8"/>
  <c r="G297" i="8"/>
  <c r="G286" i="8"/>
  <c r="H296" i="8"/>
  <c r="E285" i="8"/>
  <c r="E295" i="8" s="1"/>
  <c r="F295" i="8"/>
  <c r="AM175" i="8"/>
  <c r="AM201" i="8" s="1" a="1"/>
  <c r="AM201" i="8" s="1"/>
  <c r="AK167" i="8"/>
  <c r="X405" i="8"/>
  <c r="Y62" i="9" s="1"/>
  <c r="V431" i="8"/>
  <c r="V364" i="8"/>
  <c r="AJ217" i="8"/>
  <c r="V426" i="8"/>
  <c r="V416" i="8"/>
  <c r="V447" i="8" s="1"/>
  <c r="X326" i="8"/>
  <c r="Y326" i="8" s="1"/>
  <c r="Z18" i="9" s="1"/>
  <c r="AK169" i="8"/>
  <c r="AL168" i="8"/>
  <c r="V394" i="8"/>
  <c r="V415" i="8" s="1"/>
  <c r="V446" i="8" s="1"/>
  <c r="W11" i="8"/>
  <c r="V276" i="8"/>
  <c r="V435" i="8"/>
  <c r="X328" i="8"/>
  <c r="X24" i="8"/>
  <c r="V393" i="8"/>
  <c r="W10" i="8"/>
  <c r="V265" i="8"/>
  <c r="V327" i="8"/>
  <c r="U423" i="8"/>
  <c r="AK216" i="8" a="1"/>
  <c r="AK216" i="8" s="1"/>
  <c r="AK168" i="8"/>
  <c r="AK174" i="8"/>
  <c r="AK215" i="8" s="1" a="1"/>
  <c r="AK215" i="8" s="1"/>
  <c r="X395" i="8"/>
  <c r="Y52" i="9" s="1"/>
  <c r="W61" i="9"/>
  <c r="W364" i="8"/>
  <c r="X22" i="9"/>
  <c r="AL167" i="8"/>
  <c r="W404" i="8"/>
  <c r="X61" i="9" s="1"/>
  <c r="U433" i="8"/>
  <c r="V59" i="9"/>
  <c r="W431" i="8"/>
  <c r="X57" i="9"/>
  <c r="W436" i="8"/>
  <c r="X62" i="9"/>
  <c r="AM154" i="8"/>
  <c r="Y11" i="8" s="1"/>
  <c r="AM164" i="8"/>
  <c r="X404" i="8" s="1"/>
  <c r="V403" i="8"/>
  <c r="V409" i="8" s="1"/>
  <c r="V440" i="8" s="1"/>
  <c r="AM163" i="8"/>
  <c r="AN163" i="8" s="1"/>
  <c r="Y403" i="8" s="1"/>
  <c r="Z60" i="9" s="1"/>
  <c r="AM159" i="8"/>
  <c r="W430" i="8"/>
  <c r="X56" i="9"/>
  <c r="AK173" i="8"/>
  <c r="AK214" i="8" s="1" a="1"/>
  <c r="AK214" i="8" s="1"/>
  <c r="AM158" i="8"/>
  <c r="U428" i="8"/>
  <c r="V54" i="9"/>
  <c r="V429" i="8"/>
  <c r="W55" i="9"/>
  <c r="W426" i="8"/>
  <c r="X52" i="9"/>
  <c r="W403" i="8"/>
  <c r="X60" i="9" s="1"/>
  <c r="Y431" i="8"/>
  <c r="V408" i="8"/>
  <c r="V439" i="8" s="1"/>
  <c r="U410" i="8"/>
  <c r="U441" i="8" s="1"/>
  <c r="AL174" i="8"/>
  <c r="AL215" i="8" s="1" a="1"/>
  <c r="AL215" i="8" s="1"/>
  <c r="AL169" i="8"/>
  <c r="AL216" i="8" a="1"/>
  <c r="AL216" i="8" s="1"/>
  <c r="W393" i="8"/>
  <c r="X50" i="9" s="1"/>
  <c r="W398" i="8"/>
  <c r="X55" i="9" s="1"/>
  <c r="W394" i="8"/>
  <c r="AM172" i="8"/>
  <c r="AM200" i="8" s="1" a="1"/>
  <c r="AM200" i="8" s="1"/>
  <c r="AL173" i="8"/>
  <c r="AL214" i="8" s="1" a="1"/>
  <c r="AL214" i="8" s="1"/>
  <c r="T444" i="8"/>
  <c r="V402" i="8"/>
  <c r="AK180" i="8"/>
  <c r="V397" i="8"/>
  <c r="AK179" i="8"/>
  <c r="AL152" i="8"/>
  <c r="X9" i="8" s="1"/>
  <c r="X48" i="8" s="1"/>
  <c r="AL157" i="8"/>
  <c r="AL162" i="8"/>
  <c r="AJ181" i="8"/>
  <c r="AJ218" i="8" s="1"/>
  <c r="AJ200" i="8" a="1"/>
  <c r="AJ200" i="8" s="1"/>
  <c r="V392" i="8"/>
  <c r="W49" i="9" s="1"/>
  <c r="AK178" i="8"/>
  <c r="AK172" i="8"/>
  <c r="AK213" i="8" s="1" a="1"/>
  <c r="AK213" i="8" s="1"/>
  <c r="U413" i="8"/>
  <c r="X431" i="8"/>
  <c r="AN151" i="8"/>
  <c r="X391" i="8"/>
  <c r="Y48" i="9" s="1"/>
  <c r="AN153" i="8"/>
  <c r="W443" i="8"/>
  <c r="X393" i="8"/>
  <c r="Y50" i="9" s="1"/>
  <c r="AN156" i="8"/>
  <c r="Y396" i="8" s="1"/>
  <c r="Z53" i="9" s="1"/>
  <c r="X396" i="8"/>
  <c r="W416" i="8"/>
  <c r="AN161" i="8"/>
  <c r="Y401" i="8" s="1"/>
  <c r="Z58" i="9" s="1"/>
  <c r="X401" i="8"/>
  <c r="W360" i="8"/>
  <c r="AM171" i="8"/>
  <c r="AM199" i="8" s="1" a="1"/>
  <c r="AM199" i="8" s="1"/>
  <c r="T376" i="8"/>
  <c r="W49" i="8" l="1"/>
  <c r="X55" i="8" s="1"/>
  <c r="U15" i="8"/>
  <c r="V22" i="8"/>
  <c r="V263" i="8" s="1"/>
  <c r="Q118" i="8"/>
  <c r="R81" i="7" a="1"/>
  <c r="R81" i="7" s="1"/>
  <c r="U335" i="8"/>
  <c r="V27" i="9" s="1"/>
  <c r="V23" i="9"/>
  <c r="R50" i="7"/>
  <c r="R51" i="7" s="1"/>
  <c r="R76" i="7" a="1"/>
  <c r="R76" i="7" s="1"/>
  <c r="R11" i="9"/>
  <c r="R84" i="7"/>
  <c r="S40" i="7" a="1"/>
  <c r="S40" i="7" s="1"/>
  <c r="S55" i="7" s="1"/>
  <c r="T46" i="7" a="1"/>
  <c r="T46" i="7" s="1"/>
  <c r="S88" i="7" a="1"/>
  <c r="S88" i="7" s="1"/>
  <c r="S17" i="9"/>
  <c r="S57" i="7"/>
  <c r="S89" i="7" s="1" a="1"/>
  <c r="S89" i="7" s="1"/>
  <c r="T369" i="8"/>
  <c r="S43" i="7" a="1"/>
  <c r="S43" i="7" s="1"/>
  <c r="R14" i="9"/>
  <c r="R80" i="7" a="1"/>
  <c r="R80" i="7" s="1"/>
  <c r="R55" i="7"/>
  <c r="R85" i="7" s="1"/>
  <c r="V331" i="8"/>
  <c r="W23" i="9" s="1"/>
  <c r="Q85" i="7"/>
  <c r="V259" i="8"/>
  <c r="U257" i="8"/>
  <c r="T334" i="8"/>
  <c r="U256" i="8"/>
  <c r="T333" i="8"/>
  <c r="U25" i="8"/>
  <c r="U266" i="8" s="1"/>
  <c r="S368" i="8"/>
  <c r="T26" i="9"/>
  <c r="X13" i="8"/>
  <c r="X18" i="8" s="1"/>
  <c r="W254" i="8"/>
  <c r="W17" i="8"/>
  <c r="V258" i="8"/>
  <c r="S13" i="9"/>
  <c r="S79" i="7" a="1"/>
  <c r="S79" i="7" s="1"/>
  <c r="T42" i="7" a="1"/>
  <c r="T42" i="7" s="1"/>
  <c r="S49" i="7"/>
  <c r="S10" i="9"/>
  <c r="S75" i="7" a="1"/>
  <c r="S75" i="7" s="1"/>
  <c r="T39" i="7" a="1"/>
  <c r="T39" i="7" s="1"/>
  <c r="S83" i="7"/>
  <c r="Y71" i="8"/>
  <c r="W55" i="8"/>
  <c r="X60" i="8"/>
  <c r="X66" i="8" s="1"/>
  <c r="X54" i="8"/>
  <c r="Y54" i="8"/>
  <c r="Y74" i="8"/>
  <c r="X61" i="8"/>
  <c r="V73" i="8"/>
  <c r="V16" i="8" s="1"/>
  <c r="W72" i="8"/>
  <c r="Y395" i="8"/>
  <c r="Z52" i="9" s="1"/>
  <c r="Y49" i="8"/>
  <c r="Y105" i="7" a="1"/>
  <c r="Y105" i="7" s="1"/>
  <c r="X139" i="7" a="1"/>
  <c r="X139" i="7" s="1"/>
  <c r="X44" i="9"/>
  <c r="Y102" i="7" a="1"/>
  <c r="Y102" i="7" s="1"/>
  <c r="X41" i="9"/>
  <c r="X112" i="7"/>
  <c r="X143" i="7"/>
  <c r="X135" i="7" a="1"/>
  <c r="X135" i="7" s="1"/>
  <c r="Y106" i="7" a="1"/>
  <c r="Y106" i="7" s="1"/>
  <c r="X45" i="9"/>
  <c r="X145" i="7" a="1"/>
  <c r="X145" i="7" s="1"/>
  <c r="X119" i="7"/>
  <c r="X148" i="7" s="1" a="1"/>
  <c r="X148" i="7" s="1"/>
  <c r="V128" i="7" a="1"/>
  <c r="V128" i="7" s="1"/>
  <c r="Y95" i="7" a="1"/>
  <c r="Y95" i="7" s="1"/>
  <c r="X34" i="9"/>
  <c r="X126" i="7" a="1"/>
  <c r="X126" i="7" s="1"/>
  <c r="X94" i="7" a="1"/>
  <c r="X94" i="7" s="1"/>
  <c r="W115" i="7"/>
  <c r="W125" i="7" a="1"/>
  <c r="W125" i="7" s="1"/>
  <c r="W33" i="9"/>
  <c r="Y330" i="8"/>
  <c r="Y107" i="7" a="1"/>
  <c r="Y107" i="7" s="1"/>
  <c r="X146" i="7" a="1"/>
  <c r="X146" i="7" s="1"/>
  <c r="X46" i="9"/>
  <c r="X403" i="8"/>
  <c r="Y60" i="9" s="1"/>
  <c r="X103" i="7" a="1"/>
  <c r="X103" i="7" s="1"/>
  <c r="W42" i="9"/>
  <c r="W137" i="7" a="1"/>
  <c r="W137" i="7" s="1"/>
  <c r="W118" i="7"/>
  <c r="W140" i="7" s="1" a="1"/>
  <c r="W140" i="7" s="1"/>
  <c r="X101" i="7" a="1"/>
  <c r="X101" i="7" s="1"/>
  <c r="W111" i="7"/>
  <c r="W134" i="7" a="1"/>
  <c r="W134" i="7" s="1"/>
  <c r="W40" i="9"/>
  <c r="W142" i="7"/>
  <c r="X104" i="7" a="1"/>
  <c r="X104" i="7" s="1"/>
  <c r="W138" i="7" a="1"/>
  <c r="W138" i="7" s="1"/>
  <c r="W43" i="9"/>
  <c r="V144" i="7"/>
  <c r="V136" i="7" a="1"/>
  <c r="V136" i="7" s="1"/>
  <c r="V113" i="7"/>
  <c r="Y96" i="7" a="1"/>
  <c r="Y96" i="7" s="1"/>
  <c r="X127" i="7" a="1"/>
  <c r="X127" i="7" s="1"/>
  <c r="X35" i="9"/>
  <c r="Y108" i="7" a="1"/>
  <c r="Y108" i="7" s="1"/>
  <c r="X47" i="9"/>
  <c r="X147" i="7" a="1"/>
  <c r="X147" i="7" s="1"/>
  <c r="X100" i="7" a="1"/>
  <c r="X100" i="7" s="1"/>
  <c r="W117" i="7"/>
  <c r="W110" i="7"/>
  <c r="W141" i="7"/>
  <c r="W39" i="9"/>
  <c r="W133" i="7" a="1"/>
  <c r="W133" i="7" s="1"/>
  <c r="Y41" i="7" a="1"/>
  <c r="Y41" i="7" s="1"/>
  <c r="X12" i="9"/>
  <c r="X78" i="7" a="1"/>
  <c r="X78" i="7" s="1"/>
  <c r="W44" i="7" a="1"/>
  <c r="W44" i="7" s="1"/>
  <c r="V15" i="9"/>
  <c r="V86" i="7" a="1"/>
  <c r="V86" i="7" s="1"/>
  <c r="W38" i="7" a="1"/>
  <c r="W38" i="7" s="1"/>
  <c r="V82" i="7"/>
  <c r="V48" i="7"/>
  <c r="V74" i="7" a="1"/>
  <c r="V74" i="7" s="1"/>
  <c r="V9" i="9"/>
  <c r="W45" i="7" a="1"/>
  <c r="W45" i="7" s="1"/>
  <c r="V87" i="7" a="1"/>
  <c r="V87" i="7" s="1"/>
  <c r="V16" i="9"/>
  <c r="W33" i="7" a="1"/>
  <c r="W33" i="7" s="1"/>
  <c r="W53" i="7" s="1"/>
  <c r="V4" i="9"/>
  <c r="V67" i="7" a="1"/>
  <c r="V67" i="7" s="1"/>
  <c r="V53" i="7"/>
  <c r="X34" i="7" a="1"/>
  <c r="X34" i="7" s="1"/>
  <c r="W68" i="7" a="1"/>
  <c r="W68" i="7" s="1"/>
  <c r="W5" i="9"/>
  <c r="X32" i="7" a="1"/>
  <c r="X32" i="7" s="1"/>
  <c r="W3" i="9"/>
  <c r="W66" i="7" a="1"/>
  <c r="W66" i="7" s="1"/>
  <c r="AM216" i="8" a="1"/>
  <c r="AM216" i="8" s="1"/>
  <c r="F286" i="8"/>
  <c r="G296" i="8"/>
  <c r="E287" i="8"/>
  <c r="E297" i="8" s="1"/>
  <c r="F297" i="8"/>
  <c r="E284" i="8"/>
  <c r="E294" i="8" s="1"/>
  <c r="F294" i="8"/>
  <c r="E290" i="8"/>
  <c r="E300" i="8" s="1"/>
  <c r="F300" i="8"/>
  <c r="Y436" i="8"/>
  <c r="X436" i="8"/>
  <c r="W447" i="8"/>
  <c r="Y18" i="9"/>
  <c r="V407" i="8"/>
  <c r="V438" i="8" s="1"/>
  <c r="AK176" i="8"/>
  <c r="AK202" i="8" s="1" a="1"/>
  <c r="AK202" i="8" s="1"/>
  <c r="X416" i="8"/>
  <c r="X447" i="8" s="1"/>
  <c r="X426" i="8"/>
  <c r="W329" i="8"/>
  <c r="X21" i="9" s="1"/>
  <c r="V329" i="8"/>
  <c r="AN154" i="8"/>
  <c r="W409" i="8"/>
  <c r="W440" i="8" s="1"/>
  <c r="Y24" i="8"/>
  <c r="W328" i="8"/>
  <c r="X20" i="9" s="1"/>
  <c r="W24" i="8"/>
  <c r="V328" i="8"/>
  <c r="W50" i="9"/>
  <c r="V424" i="8"/>
  <c r="X265" i="8"/>
  <c r="W35" i="8"/>
  <c r="Y35" i="8"/>
  <c r="AM178" i="8"/>
  <c r="X329" i="8"/>
  <c r="W435" i="8"/>
  <c r="X327" i="8"/>
  <c r="X35" i="8"/>
  <c r="V425" i="8"/>
  <c r="W51" i="9"/>
  <c r="W434" i="8"/>
  <c r="AM167" i="8"/>
  <c r="X394" i="8"/>
  <c r="Y51" i="9" s="1"/>
  <c r="X399" i="8"/>
  <c r="Y56" i="9" s="1"/>
  <c r="W327" i="8"/>
  <c r="AM174" i="8"/>
  <c r="AM215" i="8" s="1" a="1"/>
  <c r="AM215" i="8" s="1"/>
  <c r="W19" i="9"/>
  <c r="V361" i="8"/>
  <c r="AM180" i="8"/>
  <c r="AL176" i="8"/>
  <c r="AL202" i="8" s="1" a="1"/>
  <c r="AL202" i="8" s="1"/>
  <c r="AM173" i="8"/>
  <c r="AM214" i="8" s="1" a="1"/>
  <c r="AM214" i="8" s="1"/>
  <c r="AN159" i="8"/>
  <c r="Y399" i="8" s="1"/>
  <c r="AN164" i="8"/>
  <c r="Y404" i="8" s="1"/>
  <c r="Z61" i="9" s="1"/>
  <c r="X435" i="8"/>
  <c r="Y61" i="9"/>
  <c r="AN158" i="8"/>
  <c r="Y398" i="8" s="1"/>
  <c r="Z55" i="9" s="1"/>
  <c r="V434" i="8"/>
  <c r="W60" i="9"/>
  <c r="AM168" i="8"/>
  <c r="V428" i="8"/>
  <c r="W54" i="9"/>
  <c r="W425" i="8"/>
  <c r="X51" i="9"/>
  <c r="V414" i="8"/>
  <c r="V445" i="8" s="1"/>
  <c r="X427" i="8"/>
  <c r="Y53" i="9"/>
  <c r="AM179" i="8"/>
  <c r="X432" i="8"/>
  <c r="Y58" i="9"/>
  <c r="X398" i="8"/>
  <c r="AM169" i="8"/>
  <c r="V433" i="8"/>
  <c r="W59" i="9"/>
  <c r="W414" i="8"/>
  <c r="AM212" i="8" a="1"/>
  <c r="AM212" i="8" s="1"/>
  <c r="Y20" i="9"/>
  <c r="W415" i="8"/>
  <c r="W446" i="8" s="1"/>
  <c r="W429" i="8"/>
  <c r="AK181" i="8"/>
  <c r="AK218" i="8" s="1"/>
  <c r="AM213" i="8" a="1"/>
  <c r="AM213" i="8" s="1"/>
  <c r="W407" i="8"/>
  <c r="W424" i="8"/>
  <c r="W408" i="8"/>
  <c r="W439" i="8" s="1"/>
  <c r="Y391" i="8"/>
  <c r="AK200" i="8" a="1"/>
  <c r="AK200" i="8" s="1"/>
  <c r="V413" i="8"/>
  <c r="V423" i="8"/>
  <c r="AN162" i="8"/>
  <c r="Y402" i="8" s="1"/>
  <c r="Z59" i="9" s="1"/>
  <c r="X402" i="8"/>
  <c r="Y59" i="9" s="1"/>
  <c r="AL180" i="8"/>
  <c r="W402" i="8"/>
  <c r="X397" i="8"/>
  <c r="Y54" i="9" s="1"/>
  <c r="AN157" i="8"/>
  <c r="Y397" i="8" s="1"/>
  <c r="AL179" i="8"/>
  <c r="AL178" i="8"/>
  <c r="AN152" i="8"/>
  <c r="W392" i="8"/>
  <c r="X49" i="9" s="1"/>
  <c r="X392" i="8"/>
  <c r="Y49" i="9" s="1"/>
  <c r="AL172" i="8"/>
  <c r="AL213" i="8" s="1" a="1"/>
  <c r="AL213" i="8" s="1"/>
  <c r="W397" i="8"/>
  <c r="U444" i="8"/>
  <c r="U418" i="8"/>
  <c r="U449" i="8" s="1"/>
  <c r="Y427" i="8"/>
  <c r="Y432" i="8"/>
  <c r="Y393" i="8"/>
  <c r="Z50" i="9" s="1"/>
  <c r="X422" i="8"/>
  <c r="X412" i="8"/>
  <c r="AN171" i="8"/>
  <c r="AN212" i="8" s="1" a="1"/>
  <c r="AN212" i="8" s="1"/>
  <c r="X424" i="8"/>
  <c r="X364" i="8"/>
  <c r="Y360" i="8"/>
  <c r="X360" i="8"/>
  <c r="W61" i="8" l="1"/>
  <c r="W67" i="8" s="1"/>
  <c r="U369" i="8"/>
  <c r="Y416" i="8"/>
  <c r="Y426" i="8"/>
  <c r="W22" i="8"/>
  <c r="W263" i="8" s="1"/>
  <c r="U20" i="8"/>
  <c r="U261" i="8" s="1"/>
  <c r="U21" i="8"/>
  <c r="U262" i="8" s="1"/>
  <c r="S14" i="9"/>
  <c r="T43" i="7" a="1"/>
  <c r="T43" i="7" s="1"/>
  <c r="T56" i="7" s="1"/>
  <c r="S80" i="7" a="1"/>
  <c r="S80" i="7" s="1"/>
  <c r="S56" i="7"/>
  <c r="S81" i="7" s="1" a="1"/>
  <c r="S81" i="7" s="1"/>
  <c r="U46" i="7" a="1"/>
  <c r="U46" i="7" s="1"/>
  <c r="T57" i="7"/>
  <c r="T89" i="7" s="1" a="1"/>
  <c r="T89" i="7" s="1"/>
  <c r="T88" i="7" a="1"/>
  <c r="T88" i="7" s="1"/>
  <c r="T17" i="9"/>
  <c r="R77" i="7" a="1"/>
  <c r="R77" i="7" s="1"/>
  <c r="V365" i="8"/>
  <c r="T40" i="7" a="1"/>
  <c r="T40" i="7" s="1"/>
  <c r="T55" i="7" s="1"/>
  <c r="S84" i="7"/>
  <c r="S50" i="7"/>
  <c r="S51" i="7" s="1"/>
  <c r="S76" i="7" a="1"/>
  <c r="S76" i="7" s="1"/>
  <c r="S11" i="9"/>
  <c r="W259" i="8"/>
  <c r="V257" i="8"/>
  <c r="U334" i="8"/>
  <c r="Y13" i="8"/>
  <c r="Y18" i="8" s="1"/>
  <c r="X254" i="8"/>
  <c r="W331" i="8"/>
  <c r="V15" i="8"/>
  <c r="U26" i="9"/>
  <c r="T368" i="8"/>
  <c r="X17" i="8"/>
  <c r="V335" i="8"/>
  <c r="W258" i="8"/>
  <c r="U25" i="9"/>
  <c r="T343" i="8"/>
  <c r="T377" i="8" s="1"/>
  <c r="T367" i="8"/>
  <c r="X67" i="8"/>
  <c r="X73" i="8" s="1"/>
  <c r="S77" i="7" a="1"/>
  <c r="S77" i="7" s="1"/>
  <c r="U42" i="7" a="1"/>
  <c r="U42" i="7" s="1"/>
  <c r="T13" i="9"/>
  <c r="T79" i="7" a="1"/>
  <c r="T79" i="7" s="1"/>
  <c r="U39" i="7" a="1"/>
  <c r="U39" i="7" s="1"/>
  <c r="T83" i="7"/>
  <c r="T75" i="7" a="1"/>
  <c r="T75" i="7" s="1"/>
  <c r="T10" i="9"/>
  <c r="T49" i="7"/>
  <c r="Y66" i="8"/>
  <c r="Y72" i="8" s="1"/>
  <c r="Y61" i="8"/>
  <c r="Y67" i="8" s="1"/>
  <c r="Y55" i="8"/>
  <c r="W113" i="7"/>
  <c r="X72" i="8"/>
  <c r="W73" i="8"/>
  <c r="W16" i="8" s="1"/>
  <c r="W128" i="7" a="1"/>
  <c r="W128" i="7" s="1"/>
  <c r="Y94" i="7" a="1"/>
  <c r="Y94" i="7" s="1"/>
  <c r="X33" i="9"/>
  <c r="X125" i="7" a="1"/>
  <c r="X125" i="7" s="1"/>
  <c r="X115" i="7"/>
  <c r="Z95" i="7" a="1"/>
  <c r="Z95" i="7" s="1"/>
  <c r="Y34" i="9"/>
  <c r="Y126" i="7" a="1"/>
  <c r="Y126" i="7" s="1"/>
  <c r="W144" i="7"/>
  <c r="W136" i="7" a="1"/>
  <c r="W136" i="7" s="1"/>
  <c r="Z96" i="7" a="1"/>
  <c r="Z96" i="7" s="1"/>
  <c r="Y35" i="9"/>
  <c r="Y127" i="7" a="1"/>
  <c r="Y127" i="7" s="1"/>
  <c r="Z108" i="7" a="1"/>
  <c r="Z108" i="7" s="1"/>
  <c r="Y47" i="9"/>
  <c r="Y147" i="7" a="1"/>
  <c r="Y147" i="7" s="1"/>
  <c r="X409" i="8"/>
  <c r="X440" i="8" s="1"/>
  <c r="Z107" i="7" a="1"/>
  <c r="Z107" i="7" s="1"/>
  <c r="Y146" i="7" a="1"/>
  <c r="Y146" i="7" s="1"/>
  <c r="Y46" i="9"/>
  <c r="Z106" i="7" a="1"/>
  <c r="Z106" i="7" s="1"/>
  <c r="Y45" i="9"/>
  <c r="Y145" i="7" a="1"/>
  <c r="Y145" i="7" s="1"/>
  <c r="Y119" i="7"/>
  <c r="Y148" i="7" s="1" a="1"/>
  <c r="Y148" i="7" s="1"/>
  <c r="Y104" i="7" a="1"/>
  <c r="Y104" i="7" s="1"/>
  <c r="X138" i="7" a="1"/>
  <c r="X138" i="7" s="1"/>
  <c r="X43" i="9"/>
  <c r="Z102" i="7" a="1"/>
  <c r="Z102" i="7" s="1"/>
  <c r="Y112" i="7"/>
  <c r="Y41" i="9"/>
  <c r="Y143" i="7"/>
  <c r="Y135" i="7" a="1"/>
  <c r="Y135" i="7" s="1"/>
  <c r="X434" i="8"/>
  <c r="X414" i="8"/>
  <c r="X445" i="8" s="1"/>
  <c r="Y101" i="7" a="1"/>
  <c r="Y101" i="7" s="1"/>
  <c r="X134" i="7" a="1"/>
  <c r="X134" i="7" s="1"/>
  <c r="X142" i="7"/>
  <c r="X40" i="9"/>
  <c r="X111" i="7"/>
  <c r="Y100" i="7" a="1"/>
  <c r="Y100" i="7" s="1"/>
  <c r="X117" i="7"/>
  <c r="X110" i="7"/>
  <c r="X39" i="9"/>
  <c r="X133" i="7" a="1"/>
  <c r="X133" i="7" s="1"/>
  <c r="X141" i="7"/>
  <c r="Y434" i="8"/>
  <c r="Y103" i="7" a="1"/>
  <c r="Y103" i="7" s="1"/>
  <c r="X42" i="9"/>
  <c r="X118" i="7"/>
  <c r="X140" i="7" s="1" a="1"/>
  <c r="X140" i="7" s="1"/>
  <c r="X137" i="7" a="1"/>
  <c r="X137" i="7" s="1"/>
  <c r="Z105" i="7" a="1"/>
  <c r="Z105" i="7" s="1"/>
  <c r="Y139" i="7" a="1"/>
  <c r="Y139" i="7" s="1"/>
  <c r="Y44" i="9"/>
  <c r="X33" i="7" a="1"/>
  <c r="X33" i="7" s="1"/>
  <c r="X53" i="7" s="1"/>
  <c r="W4" i="9"/>
  <c r="W67" i="7" a="1"/>
  <c r="W67" i="7" s="1"/>
  <c r="Y32" i="7" a="1"/>
  <c r="Y32" i="7" s="1"/>
  <c r="X66" i="7" a="1"/>
  <c r="X66" i="7" s="1"/>
  <c r="X3" i="9"/>
  <c r="W69" i="7" a="1"/>
  <c r="W69" i="7" s="1"/>
  <c r="X44" i="7" a="1"/>
  <c r="X44" i="7" s="1"/>
  <c r="W15" i="9"/>
  <c r="W86" i="7" a="1"/>
  <c r="W86" i="7" s="1"/>
  <c r="Z41" i="7" a="1"/>
  <c r="Z41" i="7" s="1"/>
  <c r="Y12" i="9"/>
  <c r="Y78" i="7" a="1"/>
  <c r="Y78" i="7" s="1"/>
  <c r="X38" i="7" a="1"/>
  <c r="X38" i="7" s="1"/>
  <c r="W9" i="9"/>
  <c r="W48" i="7"/>
  <c r="W74" i="7" a="1"/>
  <c r="W74" i="7" s="1"/>
  <c r="W82" i="7"/>
  <c r="X45" i="7" a="1"/>
  <c r="X45" i="7" s="1"/>
  <c r="W87" i="7" a="1"/>
  <c r="W87" i="7" s="1"/>
  <c r="W16" i="9"/>
  <c r="Y34" i="7" a="1"/>
  <c r="Y34" i="7" s="1"/>
  <c r="X5" i="9"/>
  <c r="X68" i="7" a="1"/>
  <c r="X68" i="7" s="1"/>
  <c r="V69" i="7" a="1"/>
  <c r="V69" i="7" s="1"/>
  <c r="E286" i="8"/>
  <c r="E296" i="8" s="1"/>
  <c r="F296" i="8"/>
  <c r="AN174" i="8"/>
  <c r="AN215" i="8" s="1" a="1"/>
  <c r="AN215" i="8" s="1"/>
  <c r="W354" i="8"/>
  <c r="V410" i="8"/>
  <c r="V441" i="8" s="1"/>
  <c r="W363" i="8"/>
  <c r="AM181" i="8"/>
  <c r="AM218" i="8" s="1"/>
  <c r="Y394" i="8"/>
  <c r="Z51" i="9" s="1"/>
  <c r="AN167" i="8"/>
  <c r="AN173" i="8"/>
  <c r="AN214" i="8" s="1" a="1"/>
  <c r="AN214" i="8" s="1"/>
  <c r="W438" i="8"/>
  <c r="AM176" i="8"/>
  <c r="AM202" i="8" s="1" a="1"/>
  <c r="AM202" i="8" s="1"/>
  <c r="AN180" i="8"/>
  <c r="Y447" i="8"/>
  <c r="W342" i="8"/>
  <c r="AN178" i="8"/>
  <c r="AK217" i="8"/>
  <c r="X415" i="8"/>
  <c r="X446" i="8" s="1"/>
  <c r="Y430" i="8"/>
  <c r="Y435" i="8"/>
  <c r="Y409" i="8"/>
  <c r="X425" i="8"/>
  <c r="X361" i="8"/>
  <c r="Y329" i="8"/>
  <c r="V354" i="8"/>
  <c r="V362" i="8"/>
  <c r="V342" i="8"/>
  <c r="W20" i="9"/>
  <c r="X19" i="9"/>
  <c r="W361" i="8"/>
  <c r="AN169" i="8"/>
  <c r="Y276" i="8"/>
  <c r="Y265" i="8"/>
  <c r="X430" i="8"/>
  <c r="V363" i="8"/>
  <c r="W21" i="9"/>
  <c r="X407" i="8"/>
  <c r="Y327" i="8"/>
  <c r="Z19" i="9" s="1"/>
  <c r="Y19" i="9"/>
  <c r="W265" i="8"/>
  <c r="W362" i="8"/>
  <c r="Y408" i="8"/>
  <c r="X276" i="8"/>
  <c r="W276" i="8"/>
  <c r="Y328" i="8"/>
  <c r="Z56" i="9"/>
  <c r="Y364" i="8"/>
  <c r="Z22" i="9"/>
  <c r="W445" i="8"/>
  <c r="X363" i="8"/>
  <c r="Y21" i="9"/>
  <c r="AN168" i="8"/>
  <c r="AL217" i="8"/>
  <c r="Y429" i="8"/>
  <c r="X429" i="8"/>
  <c r="Y412" i="8"/>
  <c r="Y443" i="8" s="1"/>
  <c r="Z48" i="9"/>
  <c r="Y428" i="8"/>
  <c r="Z54" i="9"/>
  <c r="W433" i="8"/>
  <c r="X59" i="9"/>
  <c r="W428" i="8"/>
  <c r="X54" i="9"/>
  <c r="X408" i="8"/>
  <c r="X439" i="8" s="1"/>
  <c r="Y55" i="9"/>
  <c r="X342" i="8"/>
  <c r="X354" i="8"/>
  <c r="X362" i="8"/>
  <c r="Y422" i="8"/>
  <c r="W410" i="8"/>
  <c r="AN179" i="8"/>
  <c r="X428" i="8"/>
  <c r="X433" i="8"/>
  <c r="AL200" i="8" a="1"/>
  <c r="AL200" i="8" s="1"/>
  <c r="X413" i="8"/>
  <c r="Y433" i="8"/>
  <c r="X423" i="8"/>
  <c r="W423" i="8"/>
  <c r="W413" i="8"/>
  <c r="AN172" i="8"/>
  <c r="AN213" i="8" s="1" a="1"/>
  <c r="AN213" i="8" s="1"/>
  <c r="Y392" i="8"/>
  <c r="Z49" i="9" s="1"/>
  <c r="V444" i="8"/>
  <c r="V418" i="8"/>
  <c r="V449" i="8" s="1"/>
  <c r="AL181" i="8"/>
  <c r="AL218" i="8" s="1"/>
  <c r="Y424" i="8"/>
  <c r="Y414" i="8"/>
  <c r="X443" i="8"/>
  <c r="X113" i="7" l="1"/>
  <c r="T81" i="7" a="1"/>
  <c r="T81" i="7" s="1"/>
  <c r="X331" i="8"/>
  <c r="Y331" i="8" s="1"/>
  <c r="X22" i="8"/>
  <c r="X263" i="8" s="1"/>
  <c r="V21" i="8"/>
  <c r="V262" i="8" s="1"/>
  <c r="V20" i="8"/>
  <c r="V261" i="8" s="1"/>
  <c r="T11" i="9"/>
  <c r="T84" i="7"/>
  <c r="T76" i="7" a="1"/>
  <c r="T76" i="7" s="1"/>
  <c r="U40" i="7" a="1"/>
  <c r="U40" i="7" s="1"/>
  <c r="U55" i="7" s="1"/>
  <c r="T50" i="7"/>
  <c r="T51" i="7" s="1"/>
  <c r="V46" i="7" a="1"/>
  <c r="V46" i="7" s="1"/>
  <c r="U17" i="9"/>
  <c r="U57" i="7"/>
  <c r="U89" i="7" s="1" a="1"/>
  <c r="U89" i="7" s="1"/>
  <c r="U88" i="7" a="1"/>
  <c r="U88" i="7" s="1"/>
  <c r="S85" i="7"/>
  <c r="T14" i="9"/>
  <c r="U43" i="7" a="1"/>
  <c r="U43" i="7" s="1"/>
  <c r="U56" i="7" s="1"/>
  <c r="U81" i="7" s="1" a="1"/>
  <c r="U81" i="7" s="1"/>
  <c r="T80" i="7" a="1"/>
  <c r="T80" i="7" s="1"/>
  <c r="Y254" i="8"/>
  <c r="Y259" i="8"/>
  <c r="X259" i="8"/>
  <c r="X16" i="8"/>
  <c r="W334" i="8" s="1"/>
  <c r="X26" i="9" s="1"/>
  <c r="W257" i="8"/>
  <c r="V334" i="8"/>
  <c r="V368" i="8" s="1"/>
  <c r="X365" i="8"/>
  <c r="Y17" i="8"/>
  <c r="X258" i="8"/>
  <c r="W335" i="8"/>
  <c r="V26" i="9"/>
  <c r="U368" i="8"/>
  <c r="X23" i="9"/>
  <c r="W365" i="8"/>
  <c r="W27" i="9"/>
  <c r="V369" i="8"/>
  <c r="W15" i="8"/>
  <c r="V25" i="8"/>
  <c r="V266" i="8" s="1"/>
  <c r="V256" i="8"/>
  <c r="U333" i="8"/>
  <c r="T85" i="7"/>
  <c r="T77" i="7" a="1"/>
  <c r="T77" i="7" s="1"/>
  <c r="U49" i="7"/>
  <c r="U75" i="7" a="1"/>
  <c r="U75" i="7" s="1"/>
  <c r="U83" i="7"/>
  <c r="V39" i="7" a="1"/>
  <c r="V39" i="7" s="1"/>
  <c r="U10" i="9"/>
  <c r="U79" i="7" a="1"/>
  <c r="U79" i="7" s="1"/>
  <c r="V42" i="7" a="1"/>
  <c r="V42" i="7" s="1"/>
  <c r="U13" i="9"/>
  <c r="Y73" i="8"/>
  <c r="AA102" i="7" a="1"/>
  <c r="AA102" i="7" s="1"/>
  <c r="Z135" i="7" a="1"/>
  <c r="Z135" i="7" s="1"/>
  <c r="Z143" i="7"/>
  <c r="Z112" i="7"/>
  <c r="Z41" i="9"/>
  <c r="AA106" i="7" a="1"/>
  <c r="AA106" i="7" s="1"/>
  <c r="Z145" i="7" a="1"/>
  <c r="Z145" i="7" s="1"/>
  <c r="Z45" i="9"/>
  <c r="Z119" i="7"/>
  <c r="Z148" i="7" s="1" a="1"/>
  <c r="Z148" i="7" s="1"/>
  <c r="AA107" i="7" a="1"/>
  <c r="AA107" i="7" s="1"/>
  <c r="Z46" i="9"/>
  <c r="Z146" i="7" a="1"/>
  <c r="Z146" i="7" s="1"/>
  <c r="AA96" i="7" a="1"/>
  <c r="AA96" i="7" s="1"/>
  <c r="Z35" i="9"/>
  <c r="Z127" i="7" a="1"/>
  <c r="Z127" i="7" s="1"/>
  <c r="Z103" i="7" a="1"/>
  <c r="Z103" i="7" s="1"/>
  <c r="Y137" i="7" a="1"/>
  <c r="Y137" i="7" s="1"/>
  <c r="Y42" i="9"/>
  <c r="Y118" i="7"/>
  <c r="Y140" i="7" s="1" a="1"/>
  <c r="Y140" i="7" s="1"/>
  <c r="X128" i="7" a="1"/>
  <c r="X128" i="7" s="1"/>
  <c r="Z104" i="7" a="1"/>
  <c r="Z104" i="7" s="1"/>
  <c r="Y138" i="7" a="1"/>
  <c r="Y138" i="7" s="1"/>
  <c r="Y43" i="9"/>
  <c r="Y440" i="8"/>
  <c r="AA108" i="7" a="1"/>
  <c r="AA108" i="7" s="1"/>
  <c r="Z147" i="7" a="1"/>
  <c r="Z147" i="7" s="1"/>
  <c r="Z47" i="9"/>
  <c r="X144" i="7"/>
  <c r="X136" i="7" a="1"/>
  <c r="X136" i="7" s="1"/>
  <c r="Z100" i="7" a="1"/>
  <c r="Z100" i="7" s="1"/>
  <c r="Y39" i="9"/>
  <c r="Y141" i="7"/>
  <c r="Y117" i="7"/>
  <c r="Y110" i="7"/>
  <c r="Y133" i="7" a="1"/>
  <c r="Y133" i="7" s="1"/>
  <c r="AA95" i="7" a="1"/>
  <c r="AA95" i="7" s="1"/>
  <c r="Z126" i="7" a="1"/>
  <c r="Z126" i="7" s="1"/>
  <c r="Z34" i="9"/>
  <c r="Z94" i="7" a="1"/>
  <c r="Z94" i="7" s="1"/>
  <c r="Y115" i="7"/>
  <c r="Y33" i="9"/>
  <c r="Y125" i="7" a="1"/>
  <c r="Y125" i="7" s="1"/>
  <c r="AA105" i="7" a="1"/>
  <c r="AA105" i="7" s="1"/>
  <c r="Z44" i="9"/>
  <c r="Z139" i="7" a="1"/>
  <c r="Z139" i="7" s="1"/>
  <c r="Y425" i="8"/>
  <c r="Z101" i="7" a="1"/>
  <c r="Z101" i="7" s="1"/>
  <c r="Y40" i="9"/>
  <c r="Y134" i="7" a="1"/>
  <c r="Y134" i="7" s="1"/>
  <c r="Y111" i="7"/>
  <c r="Y142" i="7"/>
  <c r="Y415" i="8"/>
  <c r="Y446" i="8" s="1"/>
  <c r="Y445" i="8"/>
  <c r="AA41" i="7" a="1"/>
  <c r="AA41" i="7" s="1"/>
  <c r="Z12" i="9"/>
  <c r="Z78" i="7" a="1"/>
  <c r="Z78" i="7" s="1"/>
  <c r="Z34" i="7" a="1"/>
  <c r="Z34" i="7" s="1"/>
  <c r="Y68" i="7" a="1"/>
  <c r="Y68" i="7" s="1"/>
  <c r="Y5" i="9"/>
  <c r="X69" i="7" a="1"/>
  <c r="X69" i="7" s="1"/>
  <c r="Y45" i="7" a="1"/>
  <c r="Y45" i="7" s="1"/>
  <c r="X16" i="9"/>
  <c r="X87" i="7" a="1"/>
  <c r="X87" i="7" s="1"/>
  <c r="Y44" i="7" a="1"/>
  <c r="Y44" i="7" s="1"/>
  <c r="X15" i="9"/>
  <c r="X86" i="7" a="1"/>
  <c r="X86" i="7" s="1"/>
  <c r="Z32" i="7" a="1"/>
  <c r="Z32" i="7" s="1"/>
  <c r="Y3" i="9"/>
  <c r="Y66" i="7" a="1"/>
  <c r="Y66" i="7" s="1"/>
  <c r="Y38" i="7" a="1"/>
  <c r="Y38" i="7" s="1"/>
  <c r="X48" i="7"/>
  <c r="X82" i="7"/>
  <c r="X9" i="9"/>
  <c r="X74" i="7" a="1"/>
  <c r="X74" i="7" s="1"/>
  <c r="Y33" i="7" a="1"/>
  <c r="Y33" i="7" s="1"/>
  <c r="X4" i="9"/>
  <c r="X67" i="7" a="1"/>
  <c r="X67" i="7" s="1"/>
  <c r="W376" i="8"/>
  <c r="W441" i="8"/>
  <c r="AM217" i="8"/>
  <c r="X376" i="8"/>
  <c r="Y407" i="8"/>
  <c r="Y438" i="8" s="1"/>
  <c r="X418" i="8"/>
  <c r="AN181" i="8"/>
  <c r="AN218" i="8" s="1"/>
  <c r="X410" i="8"/>
  <c r="X441" i="8" s="1"/>
  <c r="AN176" i="8"/>
  <c r="AN217" i="8" s="1"/>
  <c r="X438" i="8"/>
  <c r="Y361" i="8"/>
  <c r="V376" i="8"/>
  <c r="Z21" i="9"/>
  <c r="Y342" i="8"/>
  <c r="Y376" i="8" s="1"/>
  <c r="Z20" i="9"/>
  <c r="Y439" i="8"/>
  <c r="Y354" i="8"/>
  <c r="Y363" i="8"/>
  <c r="Y362" i="8"/>
  <c r="W444" i="8"/>
  <c r="W418" i="8"/>
  <c r="W449" i="8" s="1"/>
  <c r="X444" i="8"/>
  <c r="Y423" i="8"/>
  <c r="Y413" i="8"/>
  <c r="Y444" i="8" s="1"/>
  <c r="Y23" i="9" l="1"/>
  <c r="X335" i="8"/>
  <c r="Y335" i="8" s="1"/>
  <c r="Y22" i="8"/>
  <c r="Y263" i="8" s="1"/>
  <c r="W20" i="8"/>
  <c r="W21" i="8"/>
  <c r="V88" i="7" a="1"/>
  <c r="V88" i="7" s="1"/>
  <c r="W46" i="7" a="1"/>
  <c r="W46" i="7" s="1"/>
  <c r="V57" i="7"/>
  <c r="V89" i="7" s="1" a="1"/>
  <c r="V89" i="7" s="1"/>
  <c r="V17" i="9"/>
  <c r="Y258" i="8"/>
  <c r="V40" i="7" a="1"/>
  <c r="V40" i="7" s="1"/>
  <c r="V55" i="7" s="1"/>
  <c r="U50" i="7"/>
  <c r="U51" i="7" s="1"/>
  <c r="U11" i="9"/>
  <c r="U76" i="7" a="1"/>
  <c r="U76" i="7" s="1"/>
  <c r="U84" i="7"/>
  <c r="U80" i="7" a="1"/>
  <c r="U80" i="7" s="1"/>
  <c r="V43" i="7" a="1"/>
  <c r="V43" i="7" s="1"/>
  <c r="V56" i="7" s="1"/>
  <c r="V81" i="7" s="1" a="1"/>
  <c r="V81" i="7" s="1"/>
  <c r="U14" i="9"/>
  <c r="W261" i="8"/>
  <c r="W262" i="8"/>
  <c r="W368" i="8"/>
  <c r="W26" i="9"/>
  <c r="Y365" i="8"/>
  <c r="Z23" i="9"/>
  <c r="V25" i="9"/>
  <c r="U367" i="8"/>
  <c r="U343" i="8"/>
  <c r="U377" i="8" s="1"/>
  <c r="X15" i="8"/>
  <c r="V333" i="8"/>
  <c r="W25" i="8"/>
  <c r="W266" i="8" s="1"/>
  <c r="W256" i="8"/>
  <c r="W369" i="8"/>
  <c r="X27" i="9"/>
  <c r="X369" i="8"/>
  <c r="Y16" i="8"/>
  <c r="Y257" i="8" s="1"/>
  <c r="X257" i="8"/>
  <c r="U85" i="7"/>
  <c r="U77" i="7" a="1"/>
  <c r="U77" i="7" s="1"/>
  <c r="V10" i="9"/>
  <c r="V75" i="7" a="1"/>
  <c r="V75" i="7" s="1"/>
  <c r="V49" i="7"/>
  <c r="V83" i="7"/>
  <c r="W39" i="7" a="1"/>
  <c r="W39" i="7" s="1"/>
  <c r="V13" i="9"/>
  <c r="W42" i="7" a="1"/>
  <c r="W42" i="7" s="1"/>
  <c r="V79" i="7" a="1"/>
  <c r="V79" i="7" s="1"/>
  <c r="AA103" i="7" a="1"/>
  <c r="AA103" i="7" s="1"/>
  <c r="Z42" i="9"/>
  <c r="Z137" i="7" a="1"/>
  <c r="Z137" i="7" s="1"/>
  <c r="Z118" i="7"/>
  <c r="Z140" i="7" s="1" a="1"/>
  <c r="Z140" i="7" s="1"/>
  <c r="AB108" i="7" a="1"/>
  <c r="AB108" i="7" s="1"/>
  <c r="AA147" i="7" a="1"/>
  <c r="AA147" i="7" s="1"/>
  <c r="AA104" i="7" a="1"/>
  <c r="AA104" i="7" s="1"/>
  <c r="Z43" i="9"/>
  <c r="Z138" i="7" a="1"/>
  <c r="Z138" i="7" s="1"/>
  <c r="AB96" i="7" a="1"/>
  <c r="AB96" i="7" s="1"/>
  <c r="AA127" i="7" a="1"/>
  <c r="AA127" i="7" s="1"/>
  <c r="AB107" i="7" a="1"/>
  <c r="AB107" i="7" s="1"/>
  <c r="AA146" i="7" a="1"/>
  <c r="AA146" i="7" s="1"/>
  <c r="AB95" i="7" a="1"/>
  <c r="AB95" i="7" s="1"/>
  <c r="AA126" i="7" a="1"/>
  <c r="AA126" i="7" s="1"/>
  <c r="AA101" i="7" a="1"/>
  <c r="AA101" i="7" s="1"/>
  <c r="Z142" i="7"/>
  <c r="Z134" i="7" a="1"/>
  <c r="Z134" i="7" s="1"/>
  <c r="Z40" i="9"/>
  <c r="Z111" i="7"/>
  <c r="Y144" i="7"/>
  <c r="Y136" i="7" a="1"/>
  <c r="Y136" i="7" s="1"/>
  <c r="Y128" i="7" a="1"/>
  <c r="Y128" i="7" s="1"/>
  <c r="AB106" i="7" a="1"/>
  <c r="AB106" i="7" s="1"/>
  <c r="AA119" i="7"/>
  <c r="AA148" i="7" s="1" a="1"/>
  <c r="AA148" i="7" s="1"/>
  <c r="AA145" i="7" a="1"/>
  <c r="AA145" i="7" s="1"/>
  <c r="AA94" i="7" a="1"/>
  <c r="AA94" i="7" s="1"/>
  <c r="Z125" i="7" a="1"/>
  <c r="Z125" i="7" s="1"/>
  <c r="Z33" i="9"/>
  <c r="Z115" i="7"/>
  <c r="AA100" i="7" a="1"/>
  <c r="AA100" i="7" s="1"/>
  <c r="Z117" i="7"/>
  <c r="Z39" i="9"/>
  <c r="Z133" i="7" a="1"/>
  <c r="Z133" i="7" s="1"/>
  <c r="Z110" i="7"/>
  <c r="Z141" i="7"/>
  <c r="AB105" i="7" a="1"/>
  <c r="AB105" i="7" s="1"/>
  <c r="AA139" i="7" a="1"/>
  <c r="AA139" i="7" s="1"/>
  <c r="Y113" i="7"/>
  <c r="AB102" i="7" a="1"/>
  <c r="AB102" i="7" s="1"/>
  <c r="AA143" i="7"/>
  <c r="AA135" i="7" a="1"/>
  <c r="AA135" i="7" s="1"/>
  <c r="AA112" i="7"/>
  <c r="AA32" i="7" a="1"/>
  <c r="AA32" i="7" s="1"/>
  <c r="Z3" i="9"/>
  <c r="Z66" i="7" a="1"/>
  <c r="Z66" i="7" s="1"/>
  <c r="AA34" i="7" a="1"/>
  <c r="AA34" i="7" s="1"/>
  <c r="Z68" i="7" a="1"/>
  <c r="Z68" i="7" s="1"/>
  <c r="Z5" i="9"/>
  <c r="Z33" i="7" a="1"/>
  <c r="Z33" i="7" s="1"/>
  <c r="Z53" i="7" s="1"/>
  <c r="Y4" i="9"/>
  <c r="Y67" i="7" a="1"/>
  <c r="Y67" i="7" s="1"/>
  <c r="Z45" i="7" a="1"/>
  <c r="Z45" i="7" s="1"/>
  <c r="Y87" i="7" a="1"/>
  <c r="Y87" i="7" s="1"/>
  <c r="Y16" i="9"/>
  <c r="Z38" i="7" a="1"/>
  <c r="Z38" i="7" s="1"/>
  <c r="Y82" i="7"/>
  <c r="Y48" i="7"/>
  <c r="Y9" i="9"/>
  <c r="Y74" i="7" a="1"/>
  <c r="Y74" i="7" s="1"/>
  <c r="Y53" i="7"/>
  <c r="Z44" i="7" a="1"/>
  <c r="Z44" i="7" s="1"/>
  <c r="Y86" i="7" a="1"/>
  <c r="Y86" i="7" s="1"/>
  <c r="Y15" i="9"/>
  <c r="AB41" i="7" a="1"/>
  <c r="AB41" i="7" s="1"/>
  <c r="AA78" i="7" a="1"/>
  <c r="AA78" i="7" s="1"/>
  <c r="Y410" i="8"/>
  <c r="Y441" i="8" s="1"/>
  <c r="Y418" i="8"/>
  <c r="Y449" i="8" s="1"/>
  <c r="X449" i="8"/>
  <c r="Y27" i="9" l="1"/>
  <c r="W333" i="8"/>
  <c r="X25" i="9" s="1"/>
  <c r="X20" i="8"/>
  <c r="X261" i="8" s="1"/>
  <c r="X21" i="8"/>
  <c r="X262" i="8" s="1"/>
  <c r="V76" i="7" a="1"/>
  <c r="V76" i="7" s="1"/>
  <c r="W40" i="7" a="1"/>
  <c r="W40" i="7" s="1"/>
  <c r="V84" i="7"/>
  <c r="V50" i="7"/>
  <c r="V51" i="7" s="1"/>
  <c r="V11" i="9"/>
  <c r="X46" i="7" a="1"/>
  <c r="X46" i="7" s="1"/>
  <c r="W88" i="7" a="1"/>
  <c r="W88" i="7" s="1"/>
  <c r="W17" i="9"/>
  <c r="W57" i="7"/>
  <c r="W89" i="7" s="1" a="1"/>
  <c r="W89" i="7" s="1"/>
  <c r="W43" i="7" a="1"/>
  <c r="W43" i="7" s="1"/>
  <c r="V14" i="9"/>
  <c r="V80" i="7" a="1"/>
  <c r="V80" i="7" s="1"/>
  <c r="X334" i="8"/>
  <c r="Y26" i="9" s="1"/>
  <c r="Y369" i="8"/>
  <c r="Z27" i="9"/>
  <c r="W343" i="8"/>
  <c r="Y15" i="8"/>
  <c r="X256" i="8"/>
  <c r="X25" i="8"/>
  <c r="X266" i="8" s="1"/>
  <c r="V367" i="8"/>
  <c r="V343" i="8"/>
  <c r="V377" i="8" s="1"/>
  <c r="W25" i="9"/>
  <c r="W79" i="7" a="1"/>
  <c r="W79" i="7" s="1"/>
  <c r="X42" i="7" a="1"/>
  <c r="X42" i="7" s="1"/>
  <c r="W13" i="9"/>
  <c r="X39" i="7" a="1"/>
  <c r="X39" i="7" s="1"/>
  <c r="W49" i="7"/>
  <c r="W83" i="7"/>
  <c r="W10" i="9"/>
  <c r="W75" i="7" a="1"/>
  <c r="W75" i="7" s="1"/>
  <c r="W55" i="7"/>
  <c r="V85" i="7"/>
  <c r="V77" i="7" a="1"/>
  <c r="V77" i="7" s="1"/>
  <c r="AB94" i="7" a="1"/>
  <c r="AB94" i="7" s="1"/>
  <c r="AA115" i="7"/>
  <c r="AA125" i="7" a="1"/>
  <c r="AA125" i="7" s="1"/>
  <c r="AC107" i="7" a="1"/>
  <c r="AC107" i="7" s="1"/>
  <c r="AB146" i="7" a="1"/>
  <c r="AB146" i="7" s="1"/>
  <c r="AC95" i="7" a="1"/>
  <c r="AC95" i="7" s="1"/>
  <c r="AB126" i="7" a="1"/>
  <c r="AB126" i="7" s="1"/>
  <c r="AC102" i="7" a="1"/>
  <c r="AC102" i="7" s="1"/>
  <c r="AB143" i="7"/>
  <c r="AB135" i="7" a="1"/>
  <c r="AB135" i="7" s="1"/>
  <c r="AB112" i="7"/>
  <c r="AB104" i="7" a="1"/>
  <c r="AB104" i="7" s="1"/>
  <c r="AA138" i="7" a="1"/>
  <c r="AA138" i="7" s="1"/>
  <c r="AC106" i="7" a="1"/>
  <c r="AC106" i="7" s="1"/>
  <c r="AB119" i="7"/>
  <c r="AB148" i="7" s="1" a="1"/>
  <c r="AB148" i="7" s="1"/>
  <c r="AB145" i="7" a="1"/>
  <c r="AB145" i="7" s="1"/>
  <c r="AC105" i="7" a="1"/>
  <c r="AC105" i="7" s="1"/>
  <c r="AB139" i="7" a="1"/>
  <c r="AB139" i="7" s="1"/>
  <c r="Z113" i="7"/>
  <c r="AC108" i="7" a="1"/>
  <c r="AC108" i="7" s="1"/>
  <c r="AB147" i="7" a="1"/>
  <c r="AB147" i="7" s="1"/>
  <c r="AC96" i="7" a="1"/>
  <c r="AC96" i="7" s="1"/>
  <c r="AB127" i="7" a="1"/>
  <c r="AB127" i="7" s="1"/>
  <c r="Z136" i="7" a="1"/>
  <c r="Z136" i="7" s="1"/>
  <c r="Z144" i="7"/>
  <c r="AB100" i="7" a="1"/>
  <c r="AB100" i="7" s="1"/>
  <c r="AA133" i="7" a="1"/>
  <c r="AA133" i="7" s="1"/>
  <c r="AA117" i="7"/>
  <c r="AA110" i="7"/>
  <c r="AA141" i="7"/>
  <c r="AB101" i="7" a="1"/>
  <c r="AB101" i="7" s="1"/>
  <c r="AA111" i="7"/>
  <c r="AA142" i="7"/>
  <c r="AA134" i="7" a="1"/>
  <c r="AA134" i="7" s="1"/>
  <c r="Z128" i="7" a="1"/>
  <c r="Z128" i="7" s="1"/>
  <c r="AB103" i="7" a="1"/>
  <c r="AB103" i="7" s="1"/>
  <c r="AA137" i="7" a="1"/>
  <c r="AA137" i="7" s="1"/>
  <c r="AA118" i="7"/>
  <c r="AA140" i="7" s="1" a="1"/>
  <c r="AA140" i="7" s="1"/>
  <c r="Z69" i="7" a="1"/>
  <c r="Z69" i="7" s="1"/>
  <c r="AA38" i="7" a="1"/>
  <c r="AA38" i="7" s="1"/>
  <c r="Z48" i="7"/>
  <c r="Z74" i="7" a="1"/>
  <c r="Z74" i="7" s="1"/>
  <c r="Z9" i="9"/>
  <c r="Z82" i="7"/>
  <c r="AA44" i="7" a="1"/>
  <c r="AA44" i="7" s="1"/>
  <c r="Z86" i="7" a="1"/>
  <c r="Z86" i="7" s="1"/>
  <c r="Z15" i="9"/>
  <c r="AB34" i="7" a="1"/>
  <c r="AB34" i="7" s="1"/>
  <c r="AA68" i="7" a="1"/>
  <c r="AA68" i="7" s="1"/>
  <c r="AC41" i="7" a="1"/>
  <c r="AC41" i="7" s="1"/>
  <c r="AB78" i="7" a="1"/>
  <c r="AB78" i="7" s="1"/>
  <c r="AB32" i="7" a="1"/>
  <c r="AB32" i="7" s="1"/>
  <c r="AA66" i="7" a="1"/>
  <c r="AA66" i="7" s="1"/>
  <c r="AA33" i="7" a="1"/>
  <c r="AA33" i="7" s="1"/>
  <c r="Z67" i="7" a="1"/>
  <c r="Z67" i="7" s="1"/>
  <c r="Z4" i="9"/>
  <c r="Y69" i="7" a="1"/>
  <c r="Y69" i="7" s="1"/>
  <c r="AA45" i="7" a="1"/>
  <c r="AA45" i="7" s="1"/>
  <c r="Z87" i="7" a="1"/>
  <c r="Z87" i="7" s="1"/>
  <c r="Z16" i="9"/>
  <c r="W367" i="8" l="1"/>
  <c r="Y334" i="8"/>
  <c r="Y368" i="8" s="1"/>
  <c r="X368" i="8"/>
  <c r="AA113" i="7"/>
  <c r="X333" i="8"/>
  <c r="X343" i="8" s="1"/>
  <c r="X377" i="8" s="1"/>
  <c r="Y21" i="8"/>
  <c r="Y262" i="8" s="1"/>
  <c r="Y20" i="8"/>
  <c r="Y261" i="8" s="1"/>
  <c r="W14" i="9"/>
  <c r="W80" i="7" a="1"/>
  <c r="W80" i="7" s="1"/>
  <c r="X43" i="7" a="1"/>
  <c r="X43" i="7" s="1"/>
  <c r="X56" i="7" s="1"/>
  <c r="W76" i="7" a="1"/>
  <c r="W76" i="7" s="1"/>
  <c r="W50" i="7"/>
  <c r="W51" i="7" s="1"/>
  <c r="W84" i="7"/>
  <c r="X40" i="7" a="1"/>
  <c r="X40" i="7" s="1"/>
  <c r="W11" i="9"/>
  <c r="X57" i="7"/>
  <c r="X89" i="7" s="1" a="1"/>
  <c r="X89" i="7" s="1"/>
  <c r="X17" i="9"/>
  <c r="Y46" i="7" a="1"/>
  <c r="Y46" i="7" s="1"/>
  <c r="X88" i="7" a="1"/>
  <c r="X88" i="7" s="1"/>
  <c r="W56" i="7"/>
  <c r="W81" i="7" s="1" a="1"/>
  <c r="W81" i="7" s="1"/>
  <c r="Y256" i="8"/>
  <c r="Y25" i="8"/>
  <c r="Y266" i="8" s="1"/>
  <c r="W377" i="8"/>
  <c r="Y25" i="9"/>
  <c r="X79" i="7" a="1"/>
  <c r="X79" i="7" s="1"/>
  <c r="Y42" i="7" a="1"/>
  <c r="Y42" i="7" s="1"/>
  <c r="X13" i="9"/>
  <c r="W77" i="7" a="1"/>
  <c r="W77" i="7" s="1"/>
  <c r="X10" i="9"/>
  <c r="X75" i="7" a="1"/>
  <c r="X75" i="7" s="1"/>
  <c r="X83" i="7"/>
  <c r="X49" i="7"/>
  <c r="Y39" i="7" a="1"/>
  <c r="Y39" i="7" s="1"/>
  <c r="AA144" i="7"/>
  <c r="AA136" i="7" a="1"/>
  <c r="AA136" i="7" s="1"/>
  <c r="AC101" i="7" a="1"/>
  <c r="AC101" i="7" s="1"/>
  <c r="AB134" i="7" a="1"/>
  <c r="AB134" i="7" s="1"/>
  <c r="AB142" i="7"/>
  <c r="AB111" i="7"/>
  <c r="AC100" i="7" a="1"/>
  <c r="AC100" i="7" s="1"/>
  <c r="AB110" i="7"/>
  <c r="AB113" i="7" s="1"/>
  <c r="AB141" i="7"/>
  <c r="AB117" i="7"/>
  <c r="AB133" i="7" a="1"/>
  <c r="AB133" i="7" s="1"/>
  <c r="AD102" i="7" a="1"/>
  <c r="AD102" i="7" s="1"/>
  <c r="AC112" i="7"/>
  <c r="AC135" i="7" a="1"/>
  <c r="AC135" i="7" s="1"/>
  <c r="AC143" i="7"/>
  <c r="AC103" i="7" a="1"/>
  <c r="AC103" i="7" s="1"/>
  <c r="AB137" i="7" a="1"/>
  <c r="AB137" i="7" s="1"/>
  <c r="AB118" i="7"/>
  <c r="AB140" i="7" s="1" a="1"/>
  <c r="AB140" i="7" s="1"/>
  <c r="AD107" i="7" a="1"/>
  <c r="AD107" i="7" s="1"/>
  <c r="AC146" i="7" a="1"/>
  <c r="AC146" i="7" s="1"/>
  <c r="AD96" i="7" a="1"/>
  <c r="AD96" i="7" s="1"/>
  <c r="AC127" i="7" a="1"/>
  <c r="AC127" i="7" s="1"/>
  <c r="AD108" i="7" a="1"/>
  <c r="AD108" i="7" s="1"/>
  <c r="AC147" i="7" a="1"/>
  <c r="AC147" i="7" s="1"/>
  <c r="AD106" i="7" a="1"/>
  <c r="AD106" i="7" s="1"/>
  <c r="AC119" i="7"/>
  <c r="AC148" i="7" s="1" a="1"/>
  <c r="AC148" i="7" s="1"/>
  <c r="AC145" i="7" a="1"/>
  <c r="AC145" i="7" s="1"/>
  <c r="AA128" i="7" a="1"/>
  <c r="AA128" i="7" s="1"/>
  <c r="AD105" i="7" a="1"/>
  <c r="AD105" i="7" s="1"/>
  <c r="AC139" i="7" a="1"/>
  <c r="AC139" i="7" s="1"/>
  <c r="AC104" i="7" a="1"/>
  <c r="AC104" i="7" s="1"/>
  <c r="AB138" i="7" a="1"/>
  <c r="AB138" i="7" s="1"/>
  <c r="AD95" i="7" a="1"/>
  <c r="AD95" i="7" s="1"/>
  <c r="AC126" i="7" a="1"/>
  <c r="AC126" i="7" s="1"/>
  <c r="AC94" i="7" a="1"/>
  <c r="AC94" i="7" s="1"/>
  <c r="AB115" i="7"/>
  <c r="AB125" i="7" a="1"/>
  <c r="AB125" i="7" s="1"/>
  <c r="AB33" i="7" a="1"/>
  <c r="AB33" i="7" s="1"/>
  <c r="AB53" i="7" s="1"/>
  <c r="AA67" i="7" a="1"/>
  <c r="AA67" i="7" s="1"/>
  <c r="AC32" i="7" a="1"/>
  <c r="AC32" i="7" s="1"/>
  <c r="AB66" i="7" a="1"/>
  <c r="AB66" i="7" s="1"/>
  <c r="AA53" i="7"/>
  <c r="AD41" i="7" a="1"/>
  <c r="AD41" i="7" s="1"/>
  <c r="AC78" i="7" a="1"/>
  <c r="AC78" i="7" s="1"/>
  <c r="AB45" i="7" a="1"/>
  <c r="AB45" i="7" s="1"/>
  <c r="AA87" i="7" a="1"/>
  <c r="AA87" i="7" s="1"/>
  <c r="AB38" i="7" a="1"/>
  <c r="AB38" i="7" s="1"/>
  <c r="AA48" i="7"/>
  <c r="AA74" i="7" a="1"/>
  <c r="AA74" i="7" s="1"/>
  <c r="AA82" i="7"/>
  <c r="AC34" i="7" a="1"/>
  <c r="AC34" i="7" s="1"/>
  <c r="AB68" i="7" a="1"/>
  <c r="AB68" i="7" s="1"/>
  <c r="AB44" i="7" a="1"/>
  <c r="AB44" i="7" s="1"/>
  <c r="AA86" i="7" a="1"/>
  <c r="AA86" i="7" s="1"/>
  <c r="X367" i="8" l="1"/>
  <c r="Y333" i="8"/>
  <c r="Y343" i="8" s="1"/>
  <c r="Y377" i="8" s="1"/>
  <c r="Z26" i="9"/>
  <c r="X81" i="7" a="1"/>
  <c r="X81" i="7" s="1"/>
  <c r="W85" i="7"/>
  <c r="X84" i="7"/>
  <c r="X50" i="7"/>
  <c r="X51" i="7" s="1"/>
  <c r="X76" i="7" a="1"/>
  <c r="X76" i="7" s="1"/>
  <c r="X11" i="9"/>
  <c r="Y40" i="7" a="1"/>
  <c r="Y40" i="7" s="1"/>
  <c r="Y55" i="7" s="1"/>
  <c r="Y43" i="7" a="1"/>
  <c r="Y43" i="7" s="1"/>
  <c r="Y56" i="7" s="1"/>
  <c r="Y81" i="7" s="1" a="1"/>
  <c r="Y81" i="7" s="1"/>
  <c r="X80" i="7" a="1"/>
  <c r="X80" i="7" s="1"/>
  <c r="X14" i="9"/>
  <c r="X55" i="7"/>
  <c r="X77" i="7" s="1" a="1"/>
  <c r="X77" i="7" s="1"/>
  <c r="Y88" i="7" a="1"/>
  <c r="Y88" i="7" s="1"/>
  <c r="Y57" i="7"/>
  <c r="Y89" i="7" s="1" a="1"/>
  <c r="Y89" i="7" s="1"/>
  <c r="Z46" i="7" a="1"/>
  <c r="Z46" i="7" s="1"/>
  <c r="Y17" i="9"/>
  <c r="Z39" i="7" a="1"/>
  <c r="Z39" i="7" s="1"/>
  <c r="Y49" i="7"/>
  <c r="Y10" i="9"/>
  <c r="Y75" i="7" a="1"/>
  <c r="Y75" i="7" s="1"/>
  <c r="Y83" i="7"/>
  <c r="Z42" i="7" a="1"/>
  <c r="Z42" i="7" s="1"/>
  <c r="Y13" i="9"/>
  <c r="Y79" i="7" a="1"/>
  <c r="Y79" i="7" s="1"/>
  <c r="AD104" i="7" a="1"/>
  <c r="AD104" i="7" s="1"/>
  <c r="AC138" i="7" a="1"/>
  <c r="AC138" i="7" s="1"/>
  <c r="AE107" i="7" a="1"/>
  <c r="AE107" i="7" s="1"/>
  <c r="AD146" i="7" a="1"/>
  <c r="AD146" i="7" s="1"/>
  <c r="AB144" i="7"/>
  <c r="AB136" i="7" a="1"/>
  <c r="AB136" i="7" s="1"/>
  <c r="AD100" i="7" a="1"/>
  <c r="AD100" i="7" s="1"/>
  <c r="AC110" i="7"/>
  <c r="AC141" i="7"/>
  <c r="AC117" i="7"/>
  <c r="AC133" i="7" a="1"/>
  <c r="AC133" i="7" s="1"/>
  <c r="AE106" i="7" a="1"/>
  <c r="AE106" i="7" s="1"/>
  <c r="AD145" i="7" a="1"/>
  <c r="AD145" i="7" s="1"/>
  <c r="AD119" i="7"/>
  <c r="AD148" i="7" s="1" a="1"/>
  <c r="AD148" i="7" s="1"/>
  <c r="AE108" i="7" a="1"/>
  <c r="AE108" i="7" s="1"/>
  <c r="AD147" i="7" a="1"/>
  <c r="AD147" i="7" s="1"/>
  <c r="AE96" i="7" a="1"/>
  <c r="AE96" i="7" s="1"/>
  <c r="AD127" i="7" a="1"/>
  <c r="AD127" i="7" s="1"/>
  <c r="AE95" i="7" a="1"/>
  <c r="AE95" i="7" s="1"/>
  <c r="AD126" i="7" a="1"/>
  <c r="AD126" i="7" s="1"/>
  <c r="AE105" i="7" a="1"/>
  <c r="AE105" i="7" s="1"/>
  <c r="AD139" i="7" a="1"/>
  <c r="AD139" i="7" s="1"/>
  <c r="AD103" i="7" a="1"/>
  <c r="AD103" i="7" s="1"/>
  <c r="AC118" i="7"/>
  <c r="AC140" i="7" s="1" a="1"/>
  <c r="AC140" i="7" s="1"/>
  <c r="AC137" i="7" a="1"/>
  <c r="AC137" i="7" s="1"/>
  <c r="AE102" i="7" a="1"/>
  <c r="AE102" i="7" s="1"/>
  <c r="AD135" i="7" a="1"/>
  <c r="AD135" i="7" s="1"/>
  <c r="AD143" i="7"/>
  <c r="AD112" i="7"/>
  <c r="AB128" i="7" a="1"/>
  <c r="AB128" i="7" s="1"/>
  <c r="AD94" i="7" a="1"/>
  <c r="AD94" i="7" s="1"/>
  <c r="AC125" i="7" a="1"/>
  <c r="AC125" i="7" s="1"/>
  <c r="AC115" i="7"/>
  <c r="AD101" i="7" a="1"/>
  <c r="AD101" i="7" s="1"/>
  <c r="AC134" i="7" a="1"/>
  <c r="AC134" i="7" s="1"/>
  <c r="AC111" i="7"/>
  <c r="AC142" i="7"/>
  <c r="AC38" i="7" a="1"/>
  <c r="AC38" i="7" s="1"/>
  <c r="AB48" i="7"/>
  <c r="AB82" i="7"/>
  <c r="AB74" i="7" a="1"/>
  <c r="AB74" i="7" s="1"/>
  <c r="AA69" i="7" a="1"/>
  <c r="AA69" i="7" s="1"/>
  <c r="AC44" i="7" a="1"/>
  <c r="AC44" i="7" s="1"/>
  <c r="AB86" i="7" a="1"/>
  <c r="AB86" i="7" s="1"/>
  <c r="AC45" i="7" a="1"/>
  <c r="AC45" i="7" s="1"/>
  <c r="AB87" i="7" a="1"/>
  <c r="AB87" i="7" s="1"/>
  <c r="AE41" i="7" a="1"/>
  <c r="AE41" i="7" s="1"/>
  <c r="AD78" i="7" a="1"/>
  <c r="AD78" i="7" s="1"/>
  <c r="AB69" i="7" a="1"/>
  <c r="AB69" i="7" s="1"/>
  <c r="AD32" i="7" a="1"/>
  <c r="AD32" i="7" s="1"/>
  <c r="AC66" i="7" a="1"/>
  <c r="AC66" i="7" s="1"/>
  <c r="AD34" i="7" a="1"/>
  <c r="AD34" i="7" s="1"/>
  <c r="AC68" i="7" a="1"/>
  <c r="AC68" i="7" s="1"/>
  <c r="AC33" i="7" a="1"/>
  <c r="AC33" i="7" s="1"/>
  <c r="AC53" i="7" s="1"/>
  <c r="AB67" i="7" a="1"/>
  <c r="AB67" i="7" s="1"/>
  <c r="Y367" i="8" l="1"/>
  <c r="Z25" i="9"/>
  <c r="X85" i="7"/>
  <c r="AC113" i="7"/>
  <c r="Y14" i="9"/>
  <c r="Z43" i="7" a="1"/>
  <c r="Z43" i="7" s="1"/>
  <c r="Z56" i="7" s="1"/>
  <c r="Z81" i="7" s="1" a="1"/>
  <c r="Z81" i="7" s="1"/>
  <c r="Y80" i="7" a="1"/>
  <c r="Y80" i="7" s="1"/>
  <c r="Z17" i="9"/>
  <c r="AA46" i="7" a="1"/>
  <c r="AA46" i="7" s="1"/>
  <c r="Z57" i="7"/>
  <c r="Z89" i="7" s="1" a="1"/>
  <c r="Z89" i="7" s="1"/>
  <c r="Z88" i="7" a="1"/>
  <c r="Z88" i="7" s="1"/>
  <c r="Z40" i="7" a="1"/>
  <c r="Z40" i="7" s="1"/>
  <c r="Z55" i="7" s="1"/>
  <c r="Y50" i="7"/>
  <c r="Y51" i="7" s="1"/>
  <c r="Y76" i="7" a="1"/>
  <c r="Y76" i="7" s="1"/>
  <c r="Y84" i="7"/>
  <c r="Y11" i="9"/>
  <c r="Z13" i="9"/>
  <c r="AA42" i="7" a="1"/>
  <c r="AA42" i="7" s="1"/>
  <c r="Z79" i="7" a="1"/>
  <c r="Z79" i="7" s="1"/>
  <c r="Y77" i="7" a="1"/>
  <c r="Y77" i="7" s="1"/>
  <c r="Y85" i="7"/>
  <c r="AA39" i="7" a="1"/>
  <c r="AA39" i="7" s="1"/>
  <c r="Z83" i="7"/>
  <c r="Z10" i="9"/>
  <c r="Z49" i="7"/>
  <c r="Z75" i="7" a="1"/>
  <c r="Z75" i="7" s="1"/>
  <c r="AC144" i="7"/>
  <c r="AC136" i="7" a="1"/>
  <c r="AC136" i="7" s="1"/>
  <c r="AE100" i="7" a="1"/>
  <c r="AE100" i="7" s="1"/>
  <c r="AD117" i="7"/>
  <c r="AD133" i="7" a="1"/>
  <c r="AD133" i="7" s="1"/>
  <c r="AD110" i="7"/>
  <c r="AD141" i="7"/>
  <c r="AE94" i="7" a="1"/>
  <c r="AE94" i="7" s="1"/>
  <c r="AD115" i="7"/>
  <c r="AD125" i="7" a="1"/>
  <c r="AD125" i="7" s="1"/>
  <c r="AF105" i="7" a="1"/>
  <c r="AF105" i="7" s="1"/>
  <c r="AE139" i="7" a="1"/>
  <c r="AE139" i="7" s="1"/>
  <c r="AF95" i="7" a="1"/>
  <c r="AF95" i="7" s="1"/>
  <c r="AE126" i="7" a="1"/>
  <c r="AE126" i="7" s="1"/>
  <c r="AF96" i="7" a="1"/>
  <c r="AF96" i="7" s="1"/>
  <c r="AE127" i="7" a="1"/>
  <c r="AE127" i="7" s="1"/>
  <c r="AF107" i="7" a="1"/>
  <c r="AF107" i="7" s="1"/>
  <c r="AE146" i="7" a="1"/>
  <c r="AE146" i="7" s="1"/>
  <c r="AF102" i="7" a="1"/>
  <c r="AF102" i="7" s="1"/>
  <c r="AE143" i="7"/>
  <c r="AE112" i="7"/>
  <c r="AE135" i="7" a="1"/>
  <c r="AE135" i="7" s="1"/>
  <c r="AF108" i="7" a="1"/>
  <c r="AF108" i="7" s="1"/>
  <c r="AE147" i="7" a="1"/>
  <c r="AE147" i="7" s="1"/>
  <c r="AF106" i="7" a="1"/>
  <c r="AF106" i="7" s="1"/>
  <c r="AE145" i="7" a="1"/>
  <c r="AE145" i="7" s="1"/>
  <c r="AE119" i="7"/>
  <c r="AE148" i="7" s="1" a="1"/>
  <c r="AE148" i="7" s="1"/>
  <c r="AC128" i="7" a="1"/>
  <c r="AC128" i="7" s="1"/>
  <c r="AE103" i="7" a="1"/>
  <c r="AE103" i="7" s="1"/>
  <c r="AD118" i="7"/>
  <c r="AD140" i="7" s="1" a="1"/>
  <c r="AD140" i="7" s="1"/>
  <c r="AD137" i="7" a="1"/>
  <c r="AD137" i="7" s="1"/>
  <c r="AE101" i="7" a="1"/>
  <c r="AE101" i="7" s="1"/>
  <c r="AD134" i="7" a="1"/>
  <c r="AD134" i="7" s="1"/>
  <c r="AD142" i="7"/>
  <c r="AD111" i="7"/>
  <c r="AE104" i="7" a="1"/>
  <c r="AE104" i="7" s="1"/>
  <c r="AD138" i="7" a="1"/>
  <c r="AD138" i="7" s="1"/>
  <c r="AC69" i="7" a="1"/>
  <c r="AC69" i="7" s="1"/>
  <c r="AD45" i="7" a="1"/>
  <c r="AD45" i="7" s="1"/>
  <c r="AC87" i="7" a="1"/>
  <c r="AC87" i="7" s="1"/>
  <c r="AD38" i="7" a="1"/>
  <c r="AD38" i="7" s="1"/>
  <c r="AC74" i="7" a="1"/>
  <c r="AC74" i="7" s="1"/>
  <c r="AC82" i="7"/>
  <c r="AC48" i="7"/>
  <c r="AD44" i="7" a="1"/>
  <c r="AD44" i="7" s="1"/>
  <c r="AC86" i="7" a="1"/>
  <c r="AC86" i="7" s="1"/>
  <c r="AE32" i="7" a="1"/>
  <c r="AE32" i="7" s="1"/>
  <c r="AD66" i="7" a="1"/>
  <c r="AD66" i="7" s="1"/>
  <c r="AF41" i="7" a="1"/>
  <c r="AF41" i="7" s="1"/>
  <c r="AE78" i="7" a="1"/>
  <c r="AE78" i="7" s="1"/>
  <c r="AD33" i="7" a="1"/>
  <c r="AD33" i="7" s="1"/>
  <c r="AD53" i="7" s="1"/>
  <c r="AC67" i="7" a="1"/>
  <c r="AC67" i="7" s="1"/>
  <c r="AE34" i="7" a="1"/>
  <c r="AE34" i="7" s="1"/>
  <c r="AD68" i="7" a="1"/>
  <c r="AD68" i="7" s="1"/>
  <c r="AD113" i="7" l="1"/>
  <c r="AA40" i="7" a="1"/>
  <c r="AA40" i="7" s="1"/>
  <c r="AA55" i="7" s="1"/>
  <c r="Z50" i="7"/>
  <c r="Z51" i="7" s="1"/>
  <c r="Z11" i="9"/>
  <c r="Z76" i="7" a="1"/>
  <c r="Z76" i="7" s="1"/>
  <c r="Z84" i="7"/>
  <c r="AB46" i="7" a="1"/>
  <c r="AB46" i="7" s="1"/>
  <c r="AA88" i="7" a="1"/>
  <c r="AA88" i="7" s="1"/>
  <c r="AA57" i="7"/>
  <c r="AA89" i="7" s="1" a="1"/>
  <c r="AA89" i="7" s="1"/>
  <c r="AA43" i="7" a="1"/>
  <c r="AA43" i="7" s="1"/>
  <c r="Z80" i="7" a="1"/>
  <c r="Z80" i="7" s="1"/>
  <c r="Z14" i="9"/>
  <c r="Z85" i="7"/>
  <c r="Z77" i="7" a="1"/>
  <c r="Z77" i="7" s="1"/>
  <c r="AB39" i="7" a="1"/>
  <c r="AB39" i="7" s="1"/>
  <c r="AA75" i="7" a="1"/>
  <c r="AA75" i="7" s="1"/>
  <c r="AA83" i="7"/>
  <c r="AA49" i="7"/>
  <c r="AA79" i="7" a="1"/>
  <c r="AA79" i="7" s="1"/>
  <c r="AB42" i="7" a="1"/>
  <c r="AB42" i="7" s="1"/>
  <c r="AA56" i="7"/>
  <c r="AA81" i="7" s="1" a="1"/>
  <c r="AA81" i="7" s="1"/>
  <c r="AG107" i="7" a="1"/>
  <c r="AG107" i="7" s="1"/>
  <c r="AF146" i="7" a="1"/>
  <c r="AF146" i="7" s="1"/>
  <c r="AF94" i="7" a="1"/>
  <c r="AF94" i="7" s="1"/>
  <c r="AE125" i="7" a="1"/>
  <c r="AE125" i="7" s="1"/>
  <c r="AE115" i="7"/>
  <c r="AG106" i="7" a="1"/>
  <c r="AG106" i="7" s="1"/>
  <c r="AF145" i="7" a="1"/>
  <c r="AF145" i="7" s="1"/>
  <c r="AF119" i="7"/>
  <c r="AF148" i="7" s="1" a="1"/>
  <c r="AF148" i="7" s="1"/>
  <c r="AG108" i="7" a="1"/>
  <c r="AG108" i="7" s="1"/>
  <c r="AF147" i="7" a="1"/>
  <c r="AF147" i="7" s="1"/>
  <c r="AG96" i="7" a="1"/>
  <c r="AG96" i="7" s="1"/>
  <c r="AF127" i="7" a="1"/>
  <c r="AF127" i="7" s="1"/>
  <c r="AG95" i="7" a="1"/>
  <c r="AG95" i="7" s="1"/>
  <c r="AF126" i="7" a="1"/>
  <c r="AF126" i="7" s="1"/>
  <c r="AG105" i="7" a="1"/>
  <c r="AG105" i="7" s="1"/>
  <c r="AF139" i="7" a="1"/>
  <c r="AF139" i="7" s="1"/>
  <c r="AD128" i="7" a="1"/>
  <c r="AD128" i="7" s="1"/>
  <c r="AF104" i="7" a="1"/>
  <c r="AF104" i="7" s="1"/>
  <c r="AE138" i="7" a="1"/>
  <c r="AE138" i="7" s="1"/>
  <c r="AF103" i="7" a="1"/>
  <c r="AF103" i="7" s="1"/>
  <c r="AE118" i="7"/>
  <c r="AE140" i="7" s="1" a="1"/>
  <c r="AE140" i="7" s="1"/>
  <c r="AE137" i="7" a="1"/>
  <c r="AE137" i="7" s="1"/>
  <c r="AG102" i="7" a="1"/>
  <c r="AG102" i="7" s="1"/>
  <c r="AF112" i="7"/>
  <c r="AF143" i="7"/>
  <c r="AF135" i="7" a="1"/>
  <c r="AF135" i="7" s="1"/>
  <c r="AF100" i="7" a="1"/>
  <c r="AF100" i="7" s="1"/>
  <c r="AE117" i="7"/>
  <c r="AE133" i="7" a="1"/>
  <c r="AE133" i="7" s="1"/>
  <c r="AE141" i="7"/>
  <c r="AE110" i="7"/>
  <c r="AD136" i="7" a="1"/>
  <c r="AD136" i="7" s="1"/>
  <c r="AD144" i="7"/>
  <c r="AF101" i="7" a="1"/>
  <c r="AF101" i="7" s="1"/>
  <c r="AE134" i="7" a="1"/>
  <c r="AE134" i="7" s="1"/>
  <c r="AE142" i="7"/>
  <c r="AE111" i="7"/>
  <c r="AG41" i="7" a="1"/>
  <c r="AG41" i="7" s="1"/>
  <c r="AF78" i="7" a="1"/>
  <c r="AF78" i="7" s="1"/>
  <c r="AD69" i="7" a="1"/>
  <c r="AD69" i="7" s="1"/>
  <c r="AF34" i="7" a="1"/>
  <c r="AF34" i="7" s="1"/>
  <c r="AE68" i="7" a="1"/>
  <c r="AE68" i="7" s="1"/>
  <c r="AE45" i="7" a="1"/>
  <c r="AE45" i="7" s="1"/>
  <c r="AD87" i="7" a="1"/>
  <c r="AD87" i="7" s="1"/>
  <c r="AE44" i="7" a="1"/>
  <c r="AE44" i="7" s="1"/>
  <c r="AD86" i="7" a="1"/>
  <c r="AD86" i="7" s="1"/>
  <c r="AE38" i="7" a="1"/>
  <c r="AE38" i="7" s="1"/>
  <c r="AD82" i="7"/>
  <c r="AD48" i="7"/>
  <c r="AD74" i="7" a="1"/>
  <c r="AD74" i="7" s="1"/>
  <c r="AE33" i="7" a="1"/>
  <c r="AE33" i="7" s="1"/>
  <c r="AD67" i="7" a="1"/>
  <c r="AD67" i="7" s="1"/>
  <c r="AF32" i="7" a="1"/>
  <c r="AF32" i="7" s="1"/>
  <c r="AE53" i="7"/>
  <c r="AE66" i="7" a="1"/>
  <c r="AE66" i="7" s="1"/>
  <c r="AE113" i="7" l="1"/>
  <c r="AC46" i="7" a="1"/>
  <c r="AC46" i="7" s="1"/>
  <c r="AB57" i="7"/>
  <c r="AB89" i="7" s="1" a="1"/>
  <c r="AB89" i="7" s="1"/>
  <c r="AB88" i="7" a="1"/>
  <c r="AB88" i="7" s="1"/>
  <c r="AB43" i="7" a="1"/>
  <c r="AB43" i="7" s="1"/>
  <c r="AB56" i="7" s="1"/>
  <c r="AB81" i="7" s="1" a="1"/>
  <c r="AB81" i="7" s="1"/>
  <c r="AA80" i="7" a="1"/>
  <c r="AA80" i="7" s="1"/>
  <c r="AA50" i="7"/>
  <c r="AA51" i="7" s="1"/>
  <c r="AA76" i="7" a="1"/>
  <c r="AA76" i="7" s="1"/>
  <c r="AB40" i="7" a="1"/>
  <c r="AB40" i="7" s="1"/>
  <c r="AB55" i="7" s="1"/>
  <c r="AA84" i="7"/>
  <c r="AB79" i="7" a="1"/>
  <c r="AB79" i="7" s="1"/>
  <c r="AC42" i="7" a="1"/>
  <c r="AC42" i="7" s="1"/>
  <c r="AA85" i="7"/>
  <c r="AA77" i="7" a="1"/>
  <c r="AA77" i="7" s="1"/>
  <c r="AB49" i="7"/>
  <c r="AC39" i="7" a="1"/>
  <c r="AC39" i="7" s="1"/>
  <c r="AB75" i="7" a="1"/>
  <c r="AB75" i="7" s="1"/>
  <c r="AB83" i="7"/>
  <c r="AG104" i="7" a="1"/>
  <c r="AG104" i="7" s="1"/>
  <c r="AF138" i="7" a="1"/>
  <c r="AF138" i="7" s="1"/>
  <c r="AE144" i="7"/>
  <c r="AE136" i="7" a="1"/>
  <c r="AE136" i="7" s="1"/>
  <c r="AH96" i="7" a="1"/>
  <c r="AH96" i="7" s="1"/>
  <c r="AG127" i="7" a="1"/>
  <c r="AG127" i="7" s="1"/>
  <c r="AH105" i="7" a="1"/>
  <c r="AH105" i="7" s="1"/>
  <c r="AG139" i="7" a="1"/>
  <c r="AG139" i="7" s="1"/>
  <c r="AH108" i="7" a="1"/>
  <c r="AH108" i="7" s="1"/>
  <c r="AG147" i="7" a="1"/>
  <c r="AG147" i="7" s="1"/>
  <c r="AE128" i="7" a="1"/>
  <c r="AE128" i="7" s="1"/>
  <c r="AG103" i="7" a="1"/>
  <c r="AG103" i="7" s="1"/>
  <c r="AF118" i="7"/>
  <c r="AF140" i="7" s="1" a="1"/>
  <c r="AF140" i="7" s="1"/>
  <c r="AF137" i="7" a="1"/>
  <c r="AF137" i="7" s="1"/>
  <c r="AG94" i="7" a="1"/>
  <c r="AG94" i="7" s="1"/>
  <c r="AF115" i="7"/>
  <c r="AF125" i="7" a="1"/>
  <c r="AF125" i="7" s="1"/>
  <c r="AH106" i="7" a="1"/>
  <c r="AH106" i="7" s="1"/>
  <c r="AG119" i="7"/>
  <c r="AG148" i="7" s="1" a="1"/>
  <c r="AG148" i="7" s="1"/>
  <c r="AG145" i="7" a="1"/>
  <c r="AG145" i="7" s="1"/>
  <c r="AG100" i="7" a="1"/>
  <c r="AG100" i="7" s="1"/>
  <c r="AF141" i="7"/>
  <c r="AF110" i="7"/>
  <c r="AF133" i="7" a="1"/>
  <c r="AF133" i="7" s="1"/>
  <c r="AF117" i="7"/>
  <c r="AH102" i="7" a="1"/>
  <c r="AH102" i="7" s="1"/>
  <c r="AG112" i="7"/>
  <c r="AG135" i="7" a="1"/>
  <c r="AG135" i="7" s="1"/>
  <c r="AG143" i="7"/>
  <c r="AH95" i="7" a="1"/>
  <c r="AH95" i="7" s="1"/>
  <c r="AG126" i="7" a="1"/>
  <c r="AG126" i="7" s="1"/>
  <c r="AG101" i="7" a="1"/>
  <c r="AG101" i="7" s="1"/>
  <c r="AF134" i="7" a="1"/>
  <c r="AF134" i="7" s="1"/>
  <c r="AF111" i="7"/>
  <c r="AF142" i="7"/>
  <c r="AH107" i="7" a="1"/>
  <c r="AH107" i="7" s="1"/>
  <c r="AG146" i="7" a="1"/>
  <c r="AG146" i="7" s="1"/>
  <c r="AF44" i="7" a="1"/>
  <c r="AF44" i="7" s="1"/>
  <c r="AE86" i="7" a="1"/>
  <c r="AE86" i="7" s="1"/>
  <c r="AF45" i="7" a="1"/>
  <c r="AF45" i="7" s="1"/>
  <c r="AE87" i="7" a="1"/>
  <c r="AE87" i="7" s="1"/>
  <c r="AG32" i="7" a="1"/>
  <c r="AG32" i="7" s="1"/>
  <c r="AF66" i="7" a="1"/>
  <c r="AF66" i="7" s="1"/>
  <c r="AF33" i="7" a="1"/>
  <c r="AF33" i="7" s="1"/>
  <c r="AE67" i="7" a="1"/>
  <c r="AE67" i="7" s="1"/>
  <c r="AH41" i="7" a="1"/>
  <c r="AH41" i="7" s="1"/>
  <c r="AG78" i="7" a="1"/>
  <c r="AG78" i="7" s="1"/>
  <c r="AF38" i="7" a="1"/>
  <c r="AF38" i="7" s="1"/>
  <c r="AE82" i="7"/>
  <c r="AE48" i="7"/>
  <c r="AE74" i="7" a="1"/>
  <c r="AE74" i="7" s="1"/>
  <c r="AE69" i="7" a="1"/>
  <c r="AE69" i="7" s="1"/>
  <c r="AG34" i="7" a="1"/>
  <c r="AG34" i="7" s="1"/>
  <c r="AF68" i="7" a="1"/>
  <c r="AF68" i="7" s="1"/>
  <c r="AF113" i="7" l="1"/>
  <c r="AC43" i="7" a="1"/>
  <c r="AC43" i="7" s="1"/>
  <c r="AC56" i="7" s="1"/>
  <c r="AC81" i="7" s="1" a="1"/>
  <c r="AC81" i="7" s="1"/>
  <c r="AB80" i="7" a="1"/>
  <c r="AB80" i="7" s="1"/>
  <c r="AC57" i="7"/>
  <c r="AC89" i="7" s="1" a="1"/>
  <c r="AC89" i="7" s="1"/>
  <c r="AD46" i="7" a="1"/>
  <c r="AD46" i="7" s="1"/>
  <c r="AC88" i="7" a="1"/>
  <c r="AC88" i="7" s="1"/>
  <c r="AC40" i="7" a="1"/>
  <c r="AC40" i="7" s="1"/>
  <c r="AC55" i="7" s="1"/>
  <c r="AB76" i="7" a="1"/>
  <c r="AB76" i="7" s="1"/>
  <c r="AB84" i="7"/>
  <c r="AB50" i="7"/>
  <c r="AB51" i="7" s="1"/>
  <c r="AB77" i="7" a="1"/>
  <c r="AB77" i="7" s="1"/>
  <c r="AB85" i="7"/>
  <c r="AC49" i="7"/>
  <c r="AD39" i="7" a="1"/>
  <c r="AD39" i="7" s="1"/>
  <c r="AC75" i="7" a="1"/>
  <c r="AC75" i="7" s="1"/>
  <c r="AC83" i="7"/>
  <c r="AD42" i="7" a="1"/>
  <c r="AD42" i="7" s="1"/>
  <c r="AC79" i="7" a="1"/>
  <c r="AC79" i="7" s="1"/>
  <c r="AI95" i="7" a="1"/>
  <c r="AI95" i="7" s="1"/>
  <c r="AH126" i="7" a="1"/>
  <c r="AH126" i="7" s="1"/>
  <c r="AH94" i="7" a="1"/>
  <c r="AH94" i="7" s="1"/>
  <c r="AG125" i="7" a="1"/>
  <c r="AG125" i="7" s="1"/>
  <c r="AG115" i="7"/>
  <c r="AH103" i="7" a="1"/>
  <c r="AH103" i="7" s="1"/>
  <c r="AG137" i="7" a="1"/>
  <c r="AG137" i="7" s="1"/>
  <c r="AG118" i="7"/>
  <c r="AG140" i="7" s="1" a="1"/>
  <c r="AG140" i="7" s="1"/>
  <c r="AI105" i="7" a="1"/>
  <c r="AI105" i="7" s="1"/>
  <c r="AH139" i="7" a="1"/>
  <c r="AH139" i="7" s="1"/>
  <c r="AI108" i="7" a="1"/>
  <c r="AI108" i="7" s="1"/>
  <c r="AH147" i="7" a="1"/>
  <c r="AH147" i="7" s="1"/>
  <c r="AI102" i="7" a="1"/>
  <c r="AI102" i="7" s="1"/>
  <c r="AH143" i="7"/>
  <c r="AH135" i="7" a="1"/>
  <c r="AH135" i="7" s="1"/>
  <c r="AH112" i="7"/>
  <c r="AI107" i="7" a="1"/>
  <c r="AI107" i="7" s="1"/>
  <c r="AH146" i="7" a="1"/>
  <c r="AH146" i="7" s="1"/>
  <c r="AI96" i="7" a="1"/>
  <c r="AI96" i="7" s="1"/>
  <c r="AH127" i="7" a="1"/>
  <c r="AH127" i="7" s="1"/>
  <c r="AH100" i="7" a="1"/>
  <c r="AH100" i="7" s="1"/>
  <c r="AG117" i="7"/>
  <c r="AG141" i="7"/>
  <c r="AG110" i="7"/>
  <c r="AG133" i="7" a="1"/>
  <c r="AG133" i="7" s="1"/>
  <c r="AI106" i="7" a="1"/>
  <c r="AI106" i="7" s="1"/>
  <c r="AH145" i="7" a="1"/>
  <c r="AH145" i="7" s="1"/>
  <c r="AH119" i="7"/>
  <c r="AH148" i="7" s="1" a="1"/>
  <c r="AH148" i="7" s="1"/>
  <c r="AF128" i="7" a="1"/>
  <c r="AF128" i="7" s="1"/>
  <c r="AF144" i="7"/>
  <c r="AF136" i="7" a="1"/>
  <c r="AF136" i="7" s="1"/>
  <c r="AH101" i="7" a="1"/>
  <c r="AH101" i="7" s="1"/>
  <c r="AG111" i="7"/>
  <c r="AG134" i="7" a="1"/>
  <c r="AG134" i="7" s="1"/>
  <c r="AG142" i="7"/>
  <c r="AH104" i="7" a="1"/>
  <c r="AH104" i="7" s="1"/>
  <c r="AG138" i="7" a="1"/>
  <c r="AG138" i="7" s="1"/>
  <c r="AG33" i="7" a="1"/>
  <c r="AG33" i="7" s="1"/>
  <c r="AG53" i="7" s="1"/>
  <c r="AF67" i="7" a="1"/>
  <c r="AF67" i="7" s="1"/>
  <c r="AF53" i="7"/>
  <c r="AG44" i="7" a="1"/>
  <c r="AG44" i="7" s="1"/>
  <c r="AF86" i="7" a="1"/>
  <c r="AF86" i="7" s="1"/>
  <c r="AG45" i="7" a="1"/>
  <c r="AG45" i="7" s="1"/>
  <c r="AF87" i="7" a="1"/>
  <c r="AF87" i="7" s="1"/>
  <c r="AH34" i="7" a="1"/>
  <c r="AH34" i="7" s="1"/>
  <c r="AG68" i="7" a="1"/>
  <c r="AG68" i="7" s="1"/>
  <c r="AG38" i="7" a="1"/>
  <c r="AG38" i="7" s="1"/>
  <c r="AF74" i="7" a="1"/>
  <c r="AF74" i="7" s="1"/>
  <c r="AF82" i="7"/>
  <c r="AF48" i="7"/>
  <c r="AI41" i="7" a="1"/>
  <c r="AI41" i="7" s="1"/>
  <c r="AH78" i="7" a="1"/>
  <c r="AH78" i="7" s="1"/>
  <c r="AH32" i="7" a="1"/>
  <c r="AH32" i="7" s="1"/>
  <c r="AG66" i="7" a="1"/>
  <c r="AG66" i="7" s="1"/>
  <c r="AG113" i="7" l="1"/>
  <c r="AD57" i="7"/>
  <c r="AD89" i="7" s="1" a="1"/>
  <c r="AD89" i="7" s="1"/>
  <c r="AD88" i="7" a="1"/>
  <c r="AD88" i="7" s="1"/>
  <c r="AE46" i="7" a="1"/>
  <c r="AE46" i="7" s="1"/>
  <c r="AD43" i="7" a="1"/>
  <c r="AD43" i="7" s="1"/>
  <c r="AD56" i="7" s="1"/>
  <c r="AD81" i="7" s="1" a="1"/>
  <c r="AD81" i="7" s="1"/>
  <c r="AC80" i="7" a="1"/>
  <c r="AC80" i="7" s="1"/>
  <c r="AC76" i="7" a="1"/>
  <c r="AC76" i="7" s="1"/>
  <c r="AC84" i="7"/>
  <c r="AC50" i="7"/>
  <c r="AC51" i="7" s="1"/>
  <c r="AD40" i="7" a="1"/>
  <c r="AD40" i="7" s="1"/>
  <c r="AD55" i="7" s="1"/>
  <c r="AE42" i="7" a="1"/>
  <c r="AE42" i="7" s="1"/>
  <c r="AD79" i="7" a="1"/>
  <c r="AD79" i="7" s="1"/>
  <c r="AD75" i="7" a="1"/>
  <c r="AD75" i="7" s="1"/>
  <c r="AE39" i="7" a="1"/>
  <c r="AE39" i="7" s="1"/>
  <c r="AD49" i="7"/>
  <c r="AD83" i="7"/>
  <c r="AC77" i="7" a="1"/>
  <c r="AC77" i="7" s="1"/>
  <c r="AC85" i="7"/>
  <c r="AJ106" i="7" a="1"/>
  <c r="AJ106" i="7" s="1"/>
  <c r="AI119" i="7"/>
  <c r="AI148" i="7" s="1" a="1"/>
  <c r="AI148" i="7" s="1"/>
  <c r="AI145" i="7" a="1"/>
  <c r="AI145" i="7" s="1"/>
  <c r="AJ102" i="7" a="1"/>
  <c r="AJ102" i="7" s="1"/>
  <c r="AI112" i="7"/>
  <c r="AI135" i="7" a="1"/>
  <c r="AI135" i="7" s="1"/>
  <c r="AI143" i="7"/>
  <c r="AG144" i="7"/>
  <c r="AG136" i="7" a="1"/>
  <c r="AG136" i="7" s="1"/>
  <c r="AI104" i="7" a="1"/>
  <c r="AI104" i="7" s="1"/>
  <c r="AH138" i="7" a="1"/>
  <c r="AH138" i="7" s="1"/>
  <c r="AI103" i="7" a="1"/>
  <c r="AI103" i="7" s="1"/>
  <c r="AH137" i="7" a="1"/>
  <c r="AH137" i="7" s="1"/>
  <c r="AH118" i="7"/>
  <c r="AH140" i="7" s="1" a="1"/>
  <c r="AH140" i="7" s="1"/>
  <c r="AI100" i="7" a="1"/>
  <c r="AI100" i="7" s="1"/>
  <c r="AH141" i="7"/>
  <c r="AH110" i="7"/>
  <c r="AH117" i="7"/>
  <c r="AH133" i="7" a="1"/>
  <c r="AH133" i="7" s="1"/>
  <c r="AJ96" i="7" a="1"/>
  <c r="AJ96" i="7" s="1"/>
  <c r="AI127" i="7" a="1"/>
  <c r="AI127" i="7" s="1"/>
  <c r="AJ107" i="7" a="1"/>
  <c r="AJ107" i="7" s="1"/>
  <c r="AI146" i="7" a="1"/>
  <c r="AI146" i="7" s="1"/>
  <c r="AJ105" i="7" a="1"/>
  <c r="AJ105" i="7" s="1"/>
  <c r="AI139" i="7" a="1"/>
  <c r="AI139" i="7" s="1"/>
  <c r="AI94" i="7" a="1"/>
  <c r="AI94" i="7" s="1"/>
  <c r="AH115" i="7"/>
  <c r="AH125" i="7" a="1"/>
  <c r="AH125" i="7" s="1"/>
  <c r="AJ108" i="7" a="1"/>
  <c r="AJ108" i="7" s="1"/>
  <c r="AI147" i="7" a="1"/>
  <c r="AI147" i="7" s="1"/>
  <c r="AI101" i="7" a="1"/>
  <c r="AI101" i="7" s="1"/>
  <c r="AH142" i="7"/>
  <c r="AH134" i="7" a="1"/>
  <c r="AH134" i="7" s="1"/>
  <c r="AH111" i="7"/>
  <c r="AG128" i="7" a="1"/>
  <c r="AG128" i="7" s="1"/>
  <c r="AJ95" i="7" a="1"/>
  <c r="AJ95" i="7" s="1"/>
  <c r="AI126" i="7" a="1"/>
  <c r="AI126" i="7" s="1"/>
  <c r="AH45" i="7" a="1"/>
  <c r="AH45" i="7" s="1"/>
  <c r="AG87" i="7" a="1"/>
  <c r="AG87" i="7" s="1"/>
  <c r="AI32" i="7" a="1"/>
  <c r="AI32" i="7" s="1"/>
  <c r="AH66" i="7" a="1"/>
  <c r="AH66" i="7" s="1"/>
  <c r="AH33" i="7" a="1"/>
  <c r="AH33" i="7" s="1"/>
  <c r="AG67" i="7" a="1"/>
  <c r="AG67" i="7" s="1"/>
  <c r="AH38" i="7" a="1"/>
  <c r="AH38" i="7" s="1"/>
  <c r="AG82" i="7"/>
  <c r="AG74" i="7" a="1"/>
  <c r="AG74" i="7" s="1"/>
  <c r="AG48" i="7"/>
  <c r="AI34" i="7" a="1"/>
  <c r="AI34" i="7" s="1"/>
  <c r="AH68" i="7" a="1"/>
  <c r="AH68" i="7" s="1"/>
  <c r="AH44" i="7" a="1"/>
  <c r="AH44" i="7" s="1"/>
  <c r="AG86" i="7" a="1"/>
  <c r="AG86" i="7" s="1"/>
  <c r="AF69" i="7" a="1"/>
  <c r="AF69" i="7" s="1"/>
  <c r="AG69" i="7" a="1"/>
  <c r="AG69" i="7" s="1"/>
  <c r="AJ41" i="7" a="1"/>
  <c r="AJ41" i="7" s="1"/>
  <c r="AI78" i="7" a="1"/>
  <c r="AI78" i="7" s="1"/>
  <c r="AH113" i="7" l="1"/>
  <c r="AE40" i="7" a="1"/>
  <c r="AE40" i="7" s="1"/>
  <c r="AE55" i="7" s="1"/>
  <c r="AD84" i="7"/>
  <c r="AD76" i="7" a="1"/>
  <c r="AD76" i="7" s="1"/>
  <c r="AD50" i="7"/>
  <c r="AD51" i="7" s="1"/>
  <c r="AF46" i="7" a="1"/>
  <c r="AF46" i="7" s="1"/>
  <c r="AE88" i="7" a="1"/>
  <c r="AE88" i="7" s="1"/>
  <c r="AE57" i="7"/>
  <c r="AE89" i="7" s="1" a="1"/>
  <c r="AE89" i="7" s="1"/>
  <c r="AD80" i="7" a="1"/>
  <c r="AD80" i="7" s="1"/>
  <c r="AE43" i="7" a="1"/>
  <c r="AE43" i="7" s="1"/>
  <c r="AE56" i="7" s="1"/>
  <c r="AE81" i="7" s="1" a="1"/>
  <c r="AE81" i="7" s="1"/>
  <c r="AE75" i="7" a="1"/>
  <c r="AE75" i="7" s="1"/>
  <c r="AF39" i="7" a="1"/>
  <c r="AF39" i="7" s="1"/>
  <c r="AE83" i="7"/>
  <c r="AE49" i="7"/>
  <c r="AD77" i="7" a="1"/>
  <c r="AD77" i="7" s="1"/>
  <c r="AD85" i="7"/>
  <c r="AE79" i="7" a="1"/>
  <c r="AE79" i="7" s="1"/>
  <c r="AF42" i="7" a="1"/>
  <c r="AF42" i="7" s="1"/>
  <c r="AK96" i="7" a="1"/>
  <c r="AK96" i="7" s="1"/>
  <c r="AJ127" i="7" a="1"/>
  <c r="AJ127" i="7" s="1"/>
  <c r="AJ101" i="7" a="1"/>
  <c r="AJ101" i="7" s="1"/>
  <c r="AI111" i="7"/>
  <c r="AI142" i="7"/>
  <c r="AI134" i="7" a="1"/>
  <c r="AI134" i="7" s="1"/>
  <c r="AK108" i="7" a="1"/>
  <c r="AK108" i="7" s="1"/>
  <c r="AJ147" i="7" a="1"/>
  <c r="AJ147" i="7" s="1"/>
  <c r="AJ94" i="7" a="1"/>
  <c r="AJ94" i="7" s="1"/>
  <c r="AI125" i="7" a="1"/>
  <c r="AI125" i="7" s="1"/>
  <c r="AI115" i="7"/>
  <c r="AJ100" i="7" a="1"/>
  <c r="AJ100" i="7" s="1"/>
  <c r="AI133" i="7" a="1"/>
  <c r="AI133" i="7" s="1"/>
  <c r="AI117" i="7"/>
  <c r="AI141" i="7"/>
  <c r="AI110" i="7"/>
  <c r="AH144" i="7"/>
  <c r="AH136" i="7" a="1"/>
  <c r="AH136" i="7" s="1"/>
  <c r="AH128" i="7" a="1"/>
  <c r="AH128" i="7" s="1"/>
  <c r="AK105" i="7" a="1"/>
  <c r="AK105" i="7" s="1"/>
  <c r="AJ139" i="7" a="1"/>
  <c r="AJ139" i="7" s="1"/>
  <c r="AK107" i="7" a="1"/>
  <c r="AK107" i="7" s="1"/>
  <c r="AJ146" i="7" a="1"/>
  <c r="AJ146" i="7" s="1"/>
  <c r="AK95" i="7" a="1"/>
  <c r="AK95" i="7" s="1"/>
  <c r="AJ126" i="7" a="1"/>
  <c r="AJ126" i="7" s="1"/>
  <c r="AJ103" i="7" a="1"/>
  <c r="AJ103" i="7" s="1"/>
  <c r="AI118" i="7"/>
  <c r="AI140" i="7" s="1" a="1"/>
  <c r="AI140" i="7" s="1"/>
  <c r="AI137" i="7" a="1"/>
  <c r="AI137" i="7" s="1"/>
  <c r="AJ104" i="7" a="1"/>
  <c r="AJ104" i="7" s="1"/>
  <c r="AI138" i="7" a="1"/>
  <c r="AI138" i="7" s="1"/>
  <c r="AK102" i="7" a="1"/>
  <c r="AK102" i="7" s="1"/>
  <c r="AJ135" i="7" a="1"/>
  <c r="AJ135" i="7" s="1"/>
  <c r="AJ143" i="7"/>
  <c r="AJ112" i="7"/>
  <c r="AK106" i="7" a="1"/>
  <c r="AK106" i="7" s="1"/>
  <c r="AJ145" i="7" a="1"/>
  <c r="AJ145" i="7" s="1"/>
  <c r="AJ119" i="7"/>
  <c r="AJ148" i="7" s="1" a="1"/>
  <c r="AJ148" i="7" s="1"/>
  <c r="AI44" i="7" a="1"/>
  <c r="AI44" i="7" s="1"/>
  <c r="AH86" i="7" a="1"/>
  <c r="AH86" i="7" s="1"/>
  <c r="AI45" i="7" a="1"/>
  <c r="AI45" i="7" s="1"/>
  <c r="AH87" i="7" a="1"/>
  <c r="AH87" i="7" s="1"/>
  <c r="AK41" i="7" a="1"/>
  <c r="AK41" i="7" s="1"/>
  <c r="AJ78" i="7" a="1"/>
  <c r="AJ78" i="7" s="1"/>
  <c r="AJ34" i="7" a="1"/>
  <c r="AJ34" i="7" s="1"/>
  <c r="AI68" i="7" a="1"/>
  <c r="AI68" i="7" s="1"/>
  <c r="AI38" i="7" a="1"/>
  <c r="AI38" i="7" s="1"/>
  <c r="AH74" i="7" a="1"/>
  <c r="AH74" i="7" s="1"/>
  <c r="AH82" i="7"/>
  <c r="AH48" i="7"/>
  <c r="AI33" i="7" a="1"/>
  <c r="AI33" i="7" s="1"/>
  <c r="AH67" i="7" a="1"/>
  <c r="AH67" i="7" s="1"/>
  <c r="AH53" i="7"/>
  <c r="AJ32" i="7" a="1"/>
  <c r="AJ32" i="7" s="1"/>
  <c r="AI66" i="7" a="1"/>
  <c r="AI66" i="7" s="1"/>
  <c r="AI113" i="7" l="1"/>
  <c r="AG46" i="7" a="1"/>
  <c r="AG46" i="7" s="1"/>
  <c r="AF88" i="7" a="1"/>
  <c r="AF88" i="7" s="1"/>
  <c r="AF57" i="7"/>
  <c r="AF89" i="7" s="1" a="1"/>
  <c r="AF89" i="7" s="1"/>
  <c r="AF43" i="7" a="1"/>
  <c r="AF43" i="7" s="1"/>
  <c r="AF56" i="7" s="1"/>
  <c r="AF81" i="7" s="1" a="1"/>
  <c r="AF81" i="7" s="1"/>
  <c r="AE80" i="7" a="1"/>
  <c r="AE80" i="7" s="1"/>
  <c r="AF40" i="7" a="1"/>
  <c r="AF40" i="7" s="1"/>
  <c r="AF55" i="7" s="1"/>
  <c r="AE50" i="7"/>
  <c r="AE51" i="7" s="1"/>
  <c r="AE84" i="7"/>
  <c r="AE76" i="7" a="1"/>
  <c r="AE76" i="7" s="1"/>
  <c r="AF79" i="7" a="1"/>
  <c r="AF79" i="7" s="1"/>
  <c r="AG42" i="7" a="1"/>
  <c r="AG42" i="7" s="1"/>
  <c r="AG39" i="7" a="1"/>
  <c r="AG39" i="7" s="1"/>
  <c r="AF49" i="7"/>
  <c r="AF83" i="7"/>
  <c r="AF75" i="7" a="1"/>
  <c r="AF75" i="7" s="1"/>
  <c r="AE85" i="7"/>
  <c r="AE77" i="7" a="1"/>
  <c r="AE77" i="7" s="1"/>
  <c r="AL95" i="7" a="1"/>
  <c r="AL95" i="7" s="1"/>
  <c r="AK126" i="7" a="1"/>
  <c r="AK126" i="7" s="1"/>
  <c r="AL102" i="7" a="1"/>
  <c r="AL102" i="7" s="1"/>
  <c r="AK112" i="7"/>
  <c r="AK143" i="7"/>
  <c r="AK135" i="7" a="1"/>
  <c r="AK135" i="7" s="1"/>
  <c r="AL105" i="7" a="1"/>
  <c r="AL105" i="7" s="1"/>
  <c r="AK139" i="7" a="1"/>
  <c r="AK139" i="7" s="1"/>
  <c r="AK104" i="7" a="1"/>
  <c r="AK104" i="7" s="1"/>
  <c r="AJ138" i="7" a="1"/>
  <c r="AJ138" i="7" s="1"/>
  <c r="AL107" i="7" a="1"/>
  <c r="AL107" i="7" s="1"/>
  <c r="AK146" i="7" a="1"/>
  <c r="AK146" i="7" s="1"/>
  <c r="AK94" i="7" a="1"/>
  <c r="AK94" i="7" s="1"/>
  <c r="AJ115" i="7"/>
  <c r="AJ125" i="7" a="1"/>
  <c r="AJ125" i="7" s="1"/>
  <c r="AK101" i="7" a="1"/>
  <c r="AK101" i="7" s="1"/>
  <c r="AJ134" i="7" a="1"/>
  <c r="AJ134" i="7" s="1"/>
  <c r="AJ142" i="7"/>
  <c r="AJ111" i="7"/>
  <c r="AK103" i="7" a="1"/>
  <c r="AK103" i="7" s="1"/>
  <c r="AJ118" i="7"/>
  <c r="AJ140" i="7" s="1" a="1"/>
  <c r="AJ140" i="7" s="1"/>
  <c r="AJ137" i="7" a="1"/>
  <c r="AJ137" i="7" s="1"/>
  <c r="AI136" i="7" a="1"/>
  <c r="AI136" i="7" s="1"/>
  <c r="AI144" i="7"/>
  <c r="AI128" i="7" a="1"/>
  <c r="AI128" i="7" s="1"/>
  <c r="AL108" i="7" a="1"/>
  <c r="AL108" i="7" s="1"/>
  <c r="AK147" i="7" a="1"/>
  <c r="AK147" i="7" s="1"/>
  <c r="AL106" i="7" a="1"/>
  <c r="AL106" i="7" s="1"/>
  <c r="AK119" i="7"/>
  <c r="AK148" i="7" s="1" a="1"/>
  <c r="AK148" i="7" s="1"/>
  <c r="AK145" i="7" a="1"/>
  <c r="AK145" i="7" s="1"/>
  <c r="AK100" i="7" a="1"/>
  <c r="AK100" i="7" s="1"/>
  <c r="AJ110" i="7"/>
  <c r="AJ141" i="7"/>
  <c r="AJ117" i="7"/>
  <c r="AJ133" i="7" a="1"/>
  <c r="AJ133" i="7" s="1"/>
  <c r="AL96" i="7" a="1"/>
  <c r="AL96" i="7" s="1"/>
  <c r="AK127" i="7" a="1"/>
  <c r="AK127" i="7" s="1"/>
  <c r="AJ44" i="7" a="1"/>
  <c r="AJ44" i="7" s="1"/>
  <c r="AI86" i="7" a="1"/>
  <c r="AI86" i="7" s="1"/>
  <c r="AJ38" i="7" a="1"/>
  <c r="AJ38" i="7" s="1"/>
  <c r="AI48" i="7"/>
  <c r="AI74" i="7" a="1"/>
  <c r="AI74" i="7" s="1"/>
  <c r="AI82" i="7"/>
  <c r="AK34" i="7" a="1"/>
  <c r="AK34" i="7" s="1"/>
  <c r="AJ68" i="7" a="1"/>
  <c r="AJ68" i="7" s="1"/>
  <c r="AK32" i="7" a="1"/>
  <c r="AK32" i="7" s="1"/>
  <c r="AJ66" i="7" a="1"/>
  <c r="AJ66" i="7" s="1"/>
  <c r="AJ33" i="7" a="1"/>
  <c r="AJ33" i="7" s="1"/>
  <c r="AJ53" i="7" s="1"/>
  <c r="AI67" i="7" a="1"/>
  <c r="AI67" i="7" s="1"/>
  <c r="AH69" i="7" a="1"/>
  <c r="AH69" i="7" s="1"/>
  <c r="AI53" i="7"/>
  <c r="AL41" i="7" a="1"/>
  <c r="AL41" i="7" s="1"/>
  <c r="AK78" i="7" a="1"/>
  <c r="AK78" i="7" s="1"/>
  <c r="AJ45" i="7" a="1"/>
  <c r="AJ45" i="7" s="1"/>
  <c r="AI87" i="7" a="1"/>
  <c r="AI87" i="7" s="1"/>
  <c r="AF80" i="7" l="1" a="1"/>
  <c r="AF80" i="7" s="1"/>
  <c r="AG43" i="7" a="1"/>
  <c r="AG43" i="7" s="1"/>
  <c r="AG40" i="7" a="1"/>
  <c r="AG40" i="7" s="1"/>
  <c r="AF84" i="7"/>
  <c r="AF50" i="7"/>
  <c r="AF51" i="7" s="1"/>
  <c r="AF76" i="7" a="1"/>
  <c r="AF76" i="7" s="1"/>
  <c r="AG57" i="7"/>
  <c r="AG89" i="7" s="1" a="1"/>
  <c r="AG89" i="7" s="1"/>
  <c r="AH46" i="7" a="1"/>
  <c r="AH46" i="7" s="1"/>
  <c r="AG88" i="7" a="1"/>
  <c r="AG88" i="7" s="1"/>
  <c r="AF77" i="7" a="1"/>
  <c r="AF77" i="7" s="1"/>
  <c r="AF85" i="7"/>
  <c r="AG79" i="7" a="1"/>
  <c r="AG79" i="7" s="1"/>
  <c r="AH42" i="7" a="1"/>
  <c r="AH42" i="7" s="1"/>
  <c r="AG56" i="7"/>
  <c r="AG81" i="7" s="1" a="1"/>
  <c r="AG81" i="7" s="1"/>
  <c r="AG49" i="7"/>
  <c r="AH39" i="7" a="1"/>
  <c r="AH39" i="7" s="1"/>
  <c r="AG83" i="7"/>
  <c r="AG75" i="7" a="1"/>
  <c r="AG75" i="7" s="1"/>
  <c r="AG55" i="7"/>
  <c r="AL100" i="7" a="1"/>
  <c r="AL100" i="7" s="1"/>
  <c r="AK117" i="7"/>
  <c r="AK110" i="7"/>
  <c r="AK141" i="7"/>
  <c r="AK133" i="7" a="1"/>
  <c r="AK133" i="7" s="1"/>
  <c r="AM106" i="7" a="1"/>
  <c r="AM106" i="7" s="1"/>
  <c r="AL119" i="7"/>
  <c r="AL148" i="7" s="1" a="1"/>
  <c r="AL148" i="7" s="1"/>
  <c r="AL145" i="7" a="1"/>
  <c r="AL145" i="7" s="1"/>
  <c r="AL94" i="7" a="1"/>
  <c r="AL94" i="7" s="1"/>
  <c r="AK125" i="7" a="1"/>
  <c r="AK125" i="7" s="1"/>
  <c r="AK115" i="7"/>
  <c r="AM107" i="7" a="1"/>
  <c r="AM107" i="7" s="1"/>
  <c r="AL146" i="7" a="1"/>
  <c r="AL146" i="7" s="1"/>
  <c r="AL104" i="7" a="1"/>
  <c r="AL104" i="7" s="1"/>
  <c r="AK138" i="7" a="1"/>
  <c r="AK138" i="7" s="1"/>
  <c r="AL103" i="7" a="1"/>
  <c r="AL103" i="7" s="1"/>
  <c r="AK118" i="7"/>
  <c r="AK140" i="7" s="1" a="1"/>
  <c r="AK140" i="7" s="1"/>
  <c r="AK137" i="7" a="1"/>
  <c r="AK137" i="7" s="1"/>
  <c r="AL101" i="7" a="1"/>
  <c r="AL101" i="7" s="1"/>
  <c r="AK142" i="7"/>
  <c r="AK111" i="7"/>
  <c r="AK134" i="7" a="1"/>
  <c r="AK134" i="7" s="1"/>
  <c r="AJ128" i="7" a="1"/>
  <c r="AJ128" i="7" s="1"/>
  <c r="AJ144" i="7"/>
  <c r="AJ136" i="7" a="1"/>
  <c r="AJ136" i="7" s="1"/>
  <c r="AM102" i="7" a="1"/>
  <c r="AM102" i="7" s="1"/>
  <c r="AL143" i="7"/>
  <c r="AL112" i="7"/>
  <c r="AL135" i="7" a="1"/>
  <c r="AL135" i="7" s="1"/>
  <c r="AM108" i="7" a="1"/>
  <c r="AM108" i="7" s="1"/>
  <c r="AL147" i="7" a="1"/>
  <c r="AL147" i="7" s="1"/>
  <c r="AM96" i="7" a="1"/>
  <c r="AM96" i="7" s="1"/>
  <c r="AL127" i="7" a="1"/>
  <c r="AL127" i="7" s="1"/>
  <c r="AM105" i="7" a="1"/>
  <c r="AM105" i="7" s="1"/>
  <c r="AL139" i="7" a="1"/>
  <c r="AL139" i="7" s="1"/>
  <c r="AJ113" i="7"/>
  <c r="AM95" i="7" a="1"/>
  <c r="AM95" i="7" s="1"/>
  <c r="AL126" i="7" a="1"/>
  <c r="AL126" i="7" s="1"/>
  <c r="AJ69" i="7" a="1"/>
  <c r="AJ69" i="7" s="1"/>
  <c r="AI69" i="7" a="1"/>
  <c r="AI69" i="7" s="1"/>
  <c r="AK45" i="7" a="1"/>
  <c r="AK45" i="7" s="1"/>
  <c r="AJ87" i="7" a="1"/>
  <c r="AJ87" i="7" s="1"/>
  <c r="AL32" i="7" a="1"/>
  <c r="AL32" i="7" s="1"/>
  <c r="AK66" i="7" a="1"/>
  <c r="AK66" i="7" s="1"/>
  <c r="AK33" i="7" a="1"/>
  <c r="AK33" i="7" s="1"/>
  <c r="AJ67" i="7" a="1"/>
  <c r="AJ67" i="7" s="1"/>
  <c r="AK38" i="7" a="1"/>
  <c r="AK38" i="7" s="1"/>
  <c r="AJ48" i="7"/>
  <c r="AJ74" i="7" a="1"/>
  <c r="AJ74" i="7" s="1"/>
  <c r="AJ82" i="7"/>
  <c r="AM41" i="7" a="1"/>
  <c r="AM41" i="7" s="1"/>
  <c r="AL78" i="7" a="1"/>
  <c r="AL78" i="7" s="1"/>
  <c r="AL34" i="7" a="1"/>
  <c r="AL34" i="7" s="1"/>
  <c r="AK68" i="7" a="1"/>
  <c r="AK68" i="7" s="1"/>
  <c r="AK44" i="7" a="1"/>
  <c r="AK44" i="7" s="1"/>
  <c r="AJ86" i="7" a="1"/>
  <c r="AJ86" i="7" s="1"/>
  <c r="AH40" i="7" l="1" a="1"/>
  <c r="AH40" i="7" s="1"/>
  <c r="AG50" i="7"/>
  <c r="AG51" i="7" s="1"/>
  <c r="AG76" i="7" a="1"/>
  <c r="AG76" i="7" s="1"/>
  <c r="AG84" i="7"/>
  <c r="AH88" i="7" a="1"/>
  <c r="AH88" i="7" s="1"/>
  <c r="AI46" i="7" a="1"/>
  <c r="AI46" i="7" s="1"/>
  <c r="AH57" i="7"/>
  <c r="AH89" i="7" s="1" a="1"/>
  <c r="AH89" i="7" s="1"/>
  <c r="AH43" i="7" a="1"/>
  <c r="AH43" i="7" s="1"/>
  <c r="AH56" i="7" s="1"/>
  <c r="AH81" i="7" s="1" a="1"/>
  <c r="AH81" i="7" s="1"/>
  <c r="AG80" i="7" a="1"/>
  <c r="AG80" i="7" s="1"/>
  <c r="AG77" i="7" a="1"/>
  <c r="AG77" i="7" s="1"/>
  <c r="AG85" i="7"/>
  <c r="AH49" i="7"/>
  <c r="AH55" i="7"/>
  <c r="AI39" i="7" a="1"/>
  <c r="AI39" i="7" s="1"/>
  <c r="AH75" i="7" a="1"/>
  <c r="AH75" i="7" s="1"/>
  <c r="AH83" i="7"/>
  <c r="AH79" i="7" a="1"/>
  <c r="AH79" i="7" s="1"/>
  <c r="AI42" i="7" a="1"/>
  <c r="AI42" i="7" s="1"/>
  <c r="AM104" i="7" a="1"/>
  <c r="AM104" i="7" s="1"/>
  <c r="AL138" i="7" a="1"/>
  <c r="AL138" i="7" s="1"/>
  <c r="AN107" i="7" a="1"/>
  <c r="AN107" i="7" s="1"/>
  <c r="AM146" i="7" a="1"/>
  <c r="AM146" i="7" s="1"/>
  <c r="AM103" i="7" a="1"/>
  <c r="AM103" i="7" s="1"/>
  <c r="AL137" i="7" a="1"/>
  <c r="AL137" i="7" s="1"/>
  <c r="AL118" i="7"/>
  <c r="AL140" i="7" s="1" a="1"/>
  <c r="AL140" i="7" s="1"/>
  <c r="AM94" i="7" a="1"/>
  <c r="AM94" i="7" s="1"/>
  <c r="AL115" i="7"/>
  <c r="AL125" i="7" a="1"/>
  <c r="AL125" i="7" s="1"/>
  <c r="AN95" i="7" a="1"/>
  <c r="AN95" i="7" s="1"/>
  <c r="AM126" i="7" a="1"/>
  <c r="AM126" i="7" s="1"/>
  <c r="AN106" i="7" a="1"/>
  <c r="AN106" i="7" s="1"/>
  <c r="AM145" i="7" a="1"/>
  <c r="AM145" i="7" s="1"/>
  <c r="AM119" i="7"/>
  <c r="AM148" i="7" s="1" a="1"/>
  <c r="AM148" i="7" s="1"/>
  <c r="AN108" i="7" a="1"/>
  <c r="AN108" i="7" s="1"/>
  <c r="AM147" i="7" a="1"/>
  <c r="AM147" i="7" s="1"/>
  <c r="AN102" i="7" a="1"/>
  <c r="AN102" i="7" s="1"/>
  <c r="AM135" i="7" a="1"/>
  <c r="AM135" i="7" s="1"/>
  <c r="AM143" i="7"/>
  <c r="AM112" i="7"/>
  <c r="AM101" i="7" a="1"/>
  <c r="AM101" i="7" s="1"/>
  <c r="AL142" i="7"/>
  <c r="AL134" i="7" a="1"/>
  <c r="AL134" i="7" s="1"/>
  <c r="AL111" i="7"/>
  <c r="AN105" i="7" a="1"/>
  <c r="AN105" i="7" s="1"/>
  <c r="AM139" i="7" a="1"/>
  <c r="AM139" i="7" s="1"/>
  <c r="AK113" i="7"/>
  <c r="AK136" i="7" a="1"/>
  <c r="AK136" i="7" s="1"/>
  <c r="AK144" i="7"/>
  <c r="AK128" i="7" a="1"/>
  <c r="AK128" i="7" s="1"/>
  <c r="AN96" i="7" a="1"/>
  <c r="AN96" i="7" s="1"/>
  <c r="AM127" i="7" a="1"/>
  <c r="AM127" i="7" s="1"/>
  <c r="AM100" i="7" a="1"/>
  <c r="AM100" i="7" s="1"/>
  <c r="AL133" i="7" a="1"/>
  <c r="AL133" i="7" s="1"/>
  <c r="AL141" i="7"/>
  <c r="AL117" i="7"/>
  <c r="AL110" i="7"/>
  <c r="AL38" i="7" a="1"/>
  <c r="AL38" i="7" s="1"/>
  <c r="AK74" i="7" a="1"/>
  <c r="AK74" i="7" s="1"/>
  <c r="AK48" i="7"/>
  <c r="AK82" i="7"/>
  <c r="AL45" i="7" a="1"/>
  <c r="AL45" i="7" s="1"/>
  <c r="AK87" i="7" a="1"/>
  <c r="AK87" i="7" s="1"/>
  <c r="AL33" i="7" a="1"/>
  <c r="AL33" i="7" s="1"/>
  <c r="AL53" i="7" s="1"/>
  <c r="AK67" i="7" a="1"/>
  <c r="AK67" i="7" s="1"/>
  <c r="AM32" i="7" a="1"/>
  <c r="AM32" i="7" s="1"/>
  <c r="AL66" i="7" a="1"/>
  <c r="AL66" i="7" s="1"/>
  <c r="AL44" i="7" a="1"/>
  <c r="AL44" i="7" s="1"/>
  <c r="AK86" i="7" a="1"/>
  <c r="AK86" i="7" s="1"/>
  <c r="AM34" i="7" a="1"/>
  <c r="AM34" i="7" s="1"/>
  <c r="AL68" i="7" a="1"/>
  <c r="AL68" i="7" s="1"/>
  <c r="AK53" i="7"/>
  <c r="AN41" i="7" a="1"/>
  <c r="AN41" i="7" s="1"/>
  <c r="AM78" i="7" a="1"/>
  <c r="AM78" i="7" s="1"/>
  <c r="AI43" i="7" l="1" a="1"/>
  <c r="AI43" i="7" s="1"/>
  <c r="AI56" i="7" s="1"/>
  <c r="AI81" i="7" s="1" a="1"/>
  <c r="AI81" i="7" s="1"/>
  <c r="AH80" i="7" a="1"/>
  <c r="AH80" i="7" s="1"/>
  <c r="AJ46" i="7" a="1"/>
  <c r="AJ46" i="7" s="1"/>
  <c r="AI88" i="7" a="1"/>
  <c r="AI88" i="7" s="1"/>
  <c r="AI57" i="7"/>
  <c r="AI89" i="7" s="1" a="1"/>
  <c r="AI89" i="7" s="1"/>
  <c r="AH76" i="7" a="1"/>
  <c r="AH76" i="7" s="1"/>
  <c r="AI40" i="7" a="1"/>
  <c r="AI40" i="7" s="1"/>
  <c r="AH84" i="7"/>
  <c r="AH50" i="7"/>
  <c r="AH51" i="7" s="1"/>
  <c r="AI55" i="7"/>
  <c r="AI83" i="7"/>
  <c r="AJ39" i="7" a="1"/>
  <c r="AJ39" i="7" s="1"/>
  <c r="AI49" i="7"/>
  <c r="AI75" i="7" a="1"/>
  <c r="AI75" i="7" s="1"/>
  <c r="AI79" i="7" a="1"/>
  <c r="AI79" i="7" s="1"/>
  <c r="AJ42" i="7" a="1"/>
  <c r="AJ42" i="7" s="1"/>
  <c r="AH77" i="7" a="1"/>
  <c r="AH77" i="7" s="1"/>
  <c r="AH85" i="7"/>
  <c r="AN103" i="7" a="1"/>
  <c r="AN103" i="7" s="1"/>
  <c r="AM137" i="7" a="1"/>
  <c r="AM137" i="7" s="1"/>
  <c r="AM118" i="7"/>
  <c r="AM140" i="7" s="1" a="1"/>
  <c r="AM140" i="7" s="1"/>
  <c r="AO105" i="7" a="1"/>
  <c r="AO105" i="7" s="1"/>
  <c r="AN139" i="7" a="1"/>
  <c r="AN139" i="7" s="1"/>
  <c r="AO108" i="7" a="1"/>
  <c r="AO108" i="7" s="1"/>
  <c r="AN147" i="7" a="1"/>
  <c r="AN147" i="7" s="1"/>
  <c r="AO106" i="7" a="1"/>
  <c r="AO106" i="7" s="1"/>
  <c r="AN145" i="7" a="1"/>
  <c r="AN145" i="7" s="1"/>
  <c r="AN119" i="7"/>
  <c r="AN148" i="7" s="1" a="1"/>
  <c r="AN148" i="7" s="1"/>
  <c r="AO95" i="7" a="1"/>
  <c r="AO95" i="7" s="1"/>
  <c r="AN126" i="7" a="1"/>
  <c r="AN126" i="7" s="1"/>
  <c r="AL128" i="7" a="1"/>
  <c r="AL128" i="7" s="1"/>
  <c r="AL144" i="7"/>
  <c r="AL136" i="7" a="1"/>
  <c r="AL136" i="7" s="1"/>
  <c r="AN101" i="7" a="1"/>
  <c r="AN101" i="7" s="1"/>
  <c r="AM142" i="7"/>
  <c r="AM111" i="7"/>
  <c r="AM134" i="7" a="1"/>
  <c r="AM134" i="7" s="1"/>
  <c r="AL113" i="7"/>
  <c r="AN100" i="7" a="1"/>
  <c r="AN100" i="7" s="1"/>
  <c r="AM133" i="7" a="1"/>
  <c r="AM133" i="7" s="1"/>
  <c r="AM110" i="7"/>
  <c r="AM117" i="7"/>
  <c r="AM141" i="7"/>
  <c r="AO102" i="7" a="1"/>
  <c r="AO102" i="7" s="1"/>
  <c r="AN143" i="7"/>
  <c r="AN135" i="7" a="1"/>
  <c r="AN135" i="7" s="1"/>
  <c r="AN112" i="7"/>
  <c r="AN94" i="7" a="1"/>
  <c r="AN94" i="7" s="1"/>
  <c r="AM115" i="7"/>
  <c r="AM125" i="7" a="1"/>
  <c r="AM125" i="7" s="1"/>
  <c r="AO107" i="7" a="1"/>
  <c r="AO107" i="7" s="1"/>
  <c r="AN146" i="7" a="1"/>
  <c r="AN146" i="7" s="1"/>
  <c r="AO96" i="7" a="1"/>
  <c r="AO96" i="7" s="1"/>
  <c r="AN127" i="7" a="1"/>
  <c r="AN127" i="7" s="1"/>
  <c r="AN104" i="7" a="1"/>
  <c r="AN104" i="7" s="1"/>
  <c r="AM138" i="7" a="1"/>
  <c r="AM138" i="7" s="1"/>
  <c r="AN32" i="7" a="1"/>
  <c r="AN32" i="7" s="1"/>
  <c r="AM66" i="7" a="1"/>
  <c r="AM66" i="7" s="1"/>
  <c r="AM33" i="7" a="1"/>
  <c r="AM33" i="7" s="1"/>
  <c r="AL67" i="7" a="1"/>
  <c r="AL67" i="7" s="1"/>
  <c r="AM44" i="7" a="1"/>
  <c r="AM44" i="7" s="1"/>
  <c r="AL86" i="7" a="1"/>
  <c r="AL86" i="7" s="1"/>
  <c r="AM38" i="7" a="1"/>
  <c r="AM38" i="7" s="1"/>
  <c r="AL48" i="7"/>
  <c r="AL74" i="7" a="1"/>
  <c r="AL74" i="7" s="1"/>
  <c r="AL82" i="7"/>
  <c r="AN34" i="7" a="1"/>
  <c r="AN34" i="7" s="1"/>
  <c r="AM68" i="7" a="1"/>
  <c r="AM68" i="7" s="1"/>
  <c r="AL69" i="7" a="1"/>
  <c r="AL69" i="7" s="1"/>
  <c r="AO41" i="7" a="1"/>
  <c r="AO41" i="7" s="1"/>
  <c r="AN78" i="7" a="1"/>
  <c r="AN78" i="7" s="1"/>
  <c r="AM45" i="7" a="1"/>
  <c r="AM45" i="7" s="1"/>
  <c r="AL87" i="7" a="1"/>
  <c r="AL87" i="7" s="1"/>
  <c r="AK69" i="7" a="1"/>
  <c r="AK69" i="7" s="1"/>
  <c r="AM113" i="7" l="1"/>
  <c r="AJ57" i="7"/>
  <c r="AJ89" i="7" s="1" a="1"/>
  <c r="AJ89" i="7" s="1"/>
  <c r="AJ88" i="7" a="1"/>
  <c r="AJ88" i="7" s="1"/>
  <c r="AK46" i="7" a="1"/>
  <c r="AK46" i="7" s="1"/>
  <c r="AI80" i="7" a="1"/>
  <c r="AI80" i="7" s="1"/>
  <c r="AJ43" i="7" a="1"/>
  <c r="AJ43" i="7" s="1"/>
  <c r="AJ56" i="7" s="1"/>
  <c r="AJ81" i="7" s="1" a="1"/>
  <c r="AJ81" i="7" s="1"/>
  <c r="AI50" i="7"/>
  <c r="AI51" i="7" s="1"/>
  <c r="AI84" i="7"/>
  <c r="AI76" i="7" a="1"/>
  <c r="AI76" i="7" s="1"/>
  <c r="AJ40" i="7" a="1"/>
  <c r="AJ40" i="7" s="1"/>
  <c r="AJ55" i="7" s="1"/>
  <c r="AK42" i="7" a="1"/>
  <c r="AK42" i="7" s="1"/>
  <c r="AJ79" i="7" a="1"/>
  <c r="AJ79" i="7" s="1"/>
  <c r="AJ75" i="7" a="1"/>
  <c r="AJ75" i="7" s="1"/>
  <c r="AK39" i="7" a="1"/>
  <c r="AK39" i="7" s="1"/>
  <c r="AJ49" i="7"/>
  <c r="AJ83" i="7"/>
  <c r="AI85" i="7"/>
  <c r="AI77" i="7" a="1"/>
  <c r="AI77" i="7" s="1"/>
  <c r="AM144" i="7"/>
  <c r="AM136" i="7" a="1"/>
  <c r="AM136" i="7" s="1"/>
  <c r="AO100" i="7" a="1"/>
  <c r="AO100" i="7" s="1"/>
  <c r="AN141" i="7"/>
  <c r="AN117" i="7"/>
  <c r="AN133" i="7" a="1"/>
  <c r="AN133" i="7" s="1"/>
  <c r="AN110" i="7"/>
  <c r="AO94" i="7" a="1"/>
  <c r="AO94" i="7" s="1"/>
  <c r="AN115" i="7"/>
  <c r="AN125" i="7" a="1"/>
  <c r="AN125" i="7" s="1"/>
  <c r="AP95" i="7" a="1"/>
  <c r="AP95" i="7" s="1"/>
  <c r="AO126" i="7" a="1"/>
  <c r="AO126" i="7" s="1"/>
  <c r="AM128" i="7" a="1"/>
  <c r="AM128" i="7" s="1"/>
  <c r="AP102" i="7" a="1"/>
  <c r="AP102" i="7" s="1"/>
  <c r="AO112" i="7"/>
  <c r="AO135" i="7" a="1"/>
  <c r="AO135" i="7" s="1"/>
  <c r="AO143" i="7"/>
  <c r="AO101" i="7" a="1"/>
  <c r="AO101" i="7" s="1"/>
  <c r="AN142" i="7"/>
  <c r="AN134" i="7" a="1"/>
  <c r="AN134" i="7" s="1"/>
  <c r="AN111" i="7"/>
  <c r="AO104" i="7" a="1"/>
  <c r="AO104" i="7" s="1"/>
  <c r="AN138" i="7" a="1"/>
  <c r="AN138" i="7" s="1"/>
  <c r="AP96" i="7" a="1"/>
  <c r="AP96" i="7" s="1"/>
  <c r="AO127" i="7" a="1"/>
  <c r="AO127" i="7" s="1"/>
  <c r="AP105" i="7" a="1"/>
  <c r="AP105" i="7" s="1"/>
  <c r="AO139" i="7" a="1"/>
  <c r="AO139" i="7" s="1"/>
  <c r="AP107" i="7" a="1"/>
  <c r="AP107" i="7" s="1"/>
  <c r="AO146" i="7" a="1"/>
  <c r="AO146" i="7" s="1"/>
  <c r="AP106" i="7" a="1"/>
  <c r="AP106" i="7" s="1"/>
  <c r="AO145" i="7" a="1"/>
  <c r="AO145" i="7" s="1"/>
  <c r="AO119" i="7"/>
  <c r="AO148" i="7" s="1" a="1"/>
  <c r="AO148" i="7" s="1"/>
  <c r="AP108" i="7" a="1"/>
  <c r="AP108" i="7" s="1"/>
  <c r="AO147" i="7" a="1"/>
  <c r="AO147" i="7" s="1"/>
  <c r="AO103" i="7" a="1"/>
  <c r="AO103" i="7" s="1"/>
  <c r="AN118" i="7"/>
  <c r="AN140" i="7" s="1" a="1"/>
  <c r="AN140" i="7" s="1"/>
  <c r="AN137" i="7" a="1"/>
  <c r="AN137" i="7" s="1"/>
  <c r="AN38" i="7" a="1"/>
  <c r="AN38" i="7" s="1"/>
  <c r="AM82" i="7"/>
  <c r="AM74" i="7" a="1"/>
  <c r="AM74" i="7" s="1"/>
  <c r="AM48" i="7"/>
  <c r="AO34" i="7" a="1"/>
  <c r="AO34" i="7" s="1"/>
  <c r="AN68" i="7" a="1"/>
  <c r="AN68" i="7" s="1"/>
  <c r="AN33" i="7" a="1"/>
  <c r="AN33" i="7" s="1"/>
  <c r="AN53" i="7" s="1"/>
  <c r="AM67" i="7" a="1"/>
  <c r="AM67" i="7" s="1"/>
  <c r="AO32" i="7" a="1"/>
  <c r="AO32" i="7" s="1"/>
  <c r="AN66" i="7" a="1"/>
  <c r="AN66" i="7" s="1"/>
  <c r="AN44" i="7" a="1"/>
  <c r="AN44" i="7" s="1"/>
  <c r="AM86" i="7" a="1"/>
  <c r="AM86" i="7" s="1"/>
  <c r="AM53" i="7"/>
  <c r="AN45" i="7" a="1"/>
  <c r="AN45" i="7" s="1"/>
  <c r="AM87" i="7" a="1"/>
  <c r="AM87" i="7" s="1"/>
  <c r="AP41" i="7" a="1"/>
  <c r="AP41" i="7" s="1"/>
  <c r="AO78" i="7" a="1"/>
  <c r="AO78" i="7" s="1"/>
  <c r="AJ84" i="7" l="1"/>
  <c r="AJ76" i="7" a="1"/>
  <c r="AJ76" i="7" s="1"/>
  <c r="AK40" i="7" a="1"/>
  <c r="AK40" i="7" s="1"/>
  <c r="AJ50" i="7"/>
  <c r="AJ51" i="7" s="1"/>
  <c r="AJ80" i="7" a="1"/>
  <c r="AJ80" i="7" s="1"/>
  <c r="AK43" i="7" a="1"/>
  <c r="AK43" i="7" s="1"/>
  <c r="AK56" i="7" s="1"/>
  <c r="AK81" i="7" s="1" a="1"/>
  <c r="AK81" i="7" s="1"/>
  <c r="AK57" i="7"/>
  <c r="AK89" i="7" s="1" a="1"/>
  <c r="AK89" i="7" s="1"/>
  <c r="AL46" i="7" a="1"/>
  <c r="AL46" i="7" s="1"/>
  <c r="AK88" i="7" a="1"/>
  <c r="AK88" i="7" s="1"/>
  <c r="AJ77" i="7" a="1"/>
  <c r="AJ77" i="7" s="1"/>
  <c r="AJ85" i="7"/>
  <c r="AK83" i="7"/>
  <c r="AK75" i="7" a="1"/>
  <c r="AK75" i="7" s="1"/>
  <c r="AL39" i="7" a="1"/>
  <c r="AL39" i="7" s="1"/>
  <c r="AK49" i="7"/>
  <c r="AK55" i="7"/>
  <c r="AL42" i="7" a="1"/>
  <c r="AL42" i="7" s="1"/>
  <c r="AK79" i="7" a="1"/>
  <c r="AK79" i="7" s="1"/>
  <c r="AQ96" i="7" a="1"/>
  <c r="AQ96" i="7" s="1"/>
  <c r="AQ127" i="7" s="1" a="1"/>
  <c r="AQ127" i="7" s="1"/>
  <c r="AP127" i="7" a="1"/>
  <c r="AP127" i="7" s="1"/>
  <c r="AN113" i="7"/>
  <c r="AQ106" i="7" a="1"/>
  <c r="AQ106" i="7" s="1"/>
  <c r="AP119" i="7"/>
  <c r="AP148" i="7" s="1" a="1"/>
  <c r="AP148" i="7" s="1"/>
  <c r="AP145" i="7" a="1"/>
  <c r="AP145" i="7" s="1"/>
  <c r="AP104" i="7" a="1"/>
  <c r="AP104" i="7" s="1"/>
  <c r="AO138" i="7" a="1"/>
  <c r="AO138" i="7" s="1"/>
  <c r="AQ105" i="7" a="1"/>
  <c r="AQ105" i="7" s="1"/>
  <c r="AQ139" i="7" s="1" a="1"/>
  <c r="AQ139" i="7" s="1"/>
  <c r="AP139" i="7" a="1"/>
  <c r="AP139" i="7" s="1"/>
  <c r="AP101" i="7" a="1"/>
  <c r="AP101" i="7" s="1"/>
  <c r="AO134" i="7" a="1"/>
  <c r="AO134" i="7" s="1"/>
  <c r="AO142" i="7"/>
  <c r="AO111" i="7"/>
  <c r="AQ95" i="7" a="1"/>
  <c r="AQ95" i="7" s="1"/>
  <c r="AQ126" i="7" s="1" a="1"/>
  <c r="AQ126" i="7" s="1"/>
  <c r="AP126" i="7" a="1"/>
  <c r="AP126" i="7" s="1"/>
  <c r="AN128" i="7" a="1"/>
  <c r="AN128" i="7" s="1"/>
  <c r="AP100" i="7" a="1"/>
  <c r="AP100" i="7" s="1"/>
  <c r="AO141" i="7"/>
  <c r="AO133" i="7" a="1"/>
  <c r="AO133" i="7" s="1"/>
  <c r="AO110" i="7"/>
  <c r="AO117" i="7"/>
  <c r="AP94" i="7" a="1"/>
  <c r="AP94" i="7" s="1"/>
  <c r="AO125" i="7" a="1"/>
  <c r="AO125" i="7" s="1"/>
  <c r="AO115" i="7"/>
  <c r="AP103" i="7" a="1"/>
  <c r="AP103" i="7" s="1"/>
  <c r="AO137" i="7" a="1"/>
  <c r="AO137" i="7" s="1"/>
  <c r="AO118" i="7"/>
  <c r="AO140" i="7" s="1" a="1"/>
  <c r="AO140" i="7" s="1"/>
  <c r="AQ108" i="7" a="1"/>
  <c r="AQ108" i="7" s="1"/>
  <c r="AQ147" i="7" s="1" a="1"/>
  <c r="AQ147" i="7" s="1"/>
  <c r="AP147" i="7" a="1"/>
  <c r="AP147" i="7" s="1"/>
  <c r="AQ107" i="7" a="1"/>
  <c r="AQ107" i="7" s="1"/>
  <c r="AQ146" i="7" s="1" a="1"/>
  <c r="AQ146" i="7" s="1"/>
  <c r="AP146" i="7" a="1"/>
  <c r="AP146" i="7" s="1"/>
  <c r="AQ102" i="7" a="1"/>
  <c r="AQ102" i="7" s="1"/>
  <c r="AP112" i="7"/>
  <c r="AP135" i="7" a="1"/>
  <c r="AP135" i="7" s="1"/>
  <c r="AP143" i="7"/>
  <c r="AN136" i="7" a="1"/>
  <c r="AN136" i="7" s="1"/>
  <c r="AN144" i="7"/>
  <c r="AP34" i="7" a="1"/>
  <c r="AP34" i="7" s="1"/>
  <c r="AO68" i="7" a="1"/>
  <c r="AO68" i="7" s="1"/>
  <c r="AP32" i="7" a="1"/>
  <c r="AP32" i="7" s="1"/>
  <c r="AO66" i="7" a="1"/>
  <c r="AO66" i="7" s="1"/>
  <c r="AO33" i="7" a="1"/>
  <c r="AO33" i="7" s="1"/>
  <c r="AO53" i="7" s="1"/>
  <c r="AN67" i="7" a="1"/>
  <c r="AN67" i="7" s="1"/>
  <c r="AQ41" i="7" a="1"/>
  <c r="AQ41" i="7" s="1"/>
  <c r="AP78" i="7" a="1"/>
  <c r="AP78" i="7" s="1"/>
  <c r="AO38" i="7" a="1"/>
  <c r="AO38" i="7" s="1"/>
  <c r="AN48" i="7"/>
  <c r="AN82" i="7"/>
  <c r="AN74" i="7" a="1"/>
  <c r="AN74" i="7" s="1"/>
  <c r="AN69" i="7" a="1"/>
  <c r="AN69" i="7" s="1"/>
  <c r="AO45" i="7" a="1"/>
  <c r="AO45" i="7" s="1"/>
  <c r="AN87" i="7" a="1"/>
  <c r="AN87" i="7" s="1"/>
  <c r="AM69" i="7" a="1"/>
  <c r="AM69" i="7" s="1"/>
  <c r="AO44" i="7" a="1"/>
  <c r="AO44" i="7" s="1"/>
  <c r="AN86" i="7" a="1"/>
  <c r="AN86" i="7" s="1"/>
  <c r="AO113" i="7" l="1"/>
  <c r="AL57" i="7"/>
  <c r="AL89" i="7" s="1" a="1"/>
  <c r="AL89" i="7" s="1"/>
  <c r="AL88" i="7" a="1"/>
  <c r="AL88" i="7" s="1"/>
  <c r="AM46" i="7" a="1"/>
  <c r="AM46" i="7" s="1"/>
  <c r="AK76" i="7" a="1"/>
  <c r="AK76" i="7" s="1"/>
  <c r="AK50" i="7"/>
  <c r="AK51" i="7" s="1"/>
  <c r="AL40" i="7" a="1"/>
  <c r="AL40" i="7" s="1"/>
  <c r="AL55" i="7" s="1"/>
  <c r="AK84" i="7"/>
  <c r="AL43" i="7" a="1"/>
  <c r="AL43" i="7" s="1"/>
  <c r="AL56" i="7" s="1"/>
  <c r="AL81" i="7" s="1" a="1"/>
  <c r="AL81" i="7" s="1"/>
  <c r="AK80" i="7" a="1"/>
  <c r="AK80" i="7" s="1"/>
  <c r="AL79" i="7" a="1"/>
  <c r="AL79" i="7" s="1"/>
  <c r="AM42" i="7" a="1"/>
  <c r="AM42" i="7" s="1"/>
  <c r="AK85" i="7"/>
  <c r="AK77" i="7" a="1"/>
  <c r="AK77" i="7" s="1"/>
  <c r="AL75" i="7" a="1"/>
  <c r="AL75" i="7" s="1"/>
  <c r="AL83" i="7"/>
  <c r="AM39" i="7" a="1"/>
  <c r="AM39" i="7" s="1"/>
  <c r="AL49" i="7"/>
  <c r="AQ103" i="7" a="1"/>
  <c r="AQ103" i="7" s="1"/>
  <c r="AP137" i="7" a="1"/>
  <c r="AP137" i="7" s="1"/>
  <c r="AP118" i="7"/>
  <c r="AP140" i="7" s="1" a="1"/>
  <c r="AP140" i="7" s="1"/>
  <c r="AO136" i="7" a="1"/>
  <c r="AO136" i="7" s="1"/>
  <c r="AO144" i="7"/>
  <c r="AQ94" i="7" a="1"/>
  <c r="AQ94" i="7" s="1"/>
  <c r="AP115" i="7"/>
  <c r="AP125" i="7" a="1"/>
  <c r="AP125" i="7" s="1"/>
  <c r="AQ100" i="7" a="1"/>
  <c r="AQ100" i="7" s="1"/>
  <c r="AP117" i="7"/>
  <c r="AP133" i="7" a="1"/>
  <c r="AP133" i="7" s="1"/>
  <c r="AP141" i="7"/>
  <c r="AP110" i="7"/>
  <c r="AQ101" i="7" a="1"/>
  <c r="AQ101" i="7" s="1"/>
  <c r="AP134" i="7" a="1"/>
  <c r="AP134" i="7" s="1"/>
  <c r="AP111" i="7"/>
  <c r="AP142" i="7"/>
  <c r="AQ145" i="7" a="1"/>
  <c r="AQ145" i="7" s="1"/>
  <c r="AQ119" i="7"/>
  <c r="AQ148" i="7" s="1" a="1"/>
  <c r="AQ148" i="7" s="1"/>
  <c r="AQ112" i="7"/>
  <c r="AQ143" i="7"/>
  <c r="AQ135" i="7" a="1"/>
  <c r="AQ135" i="7" s="1"/>
  <c r="AO128" i="7" a="1"/>
  <c r="AO128" i="7" s="1"/>
  <c r="AQ104" i="7" a="1"/>
  <c r="AQ104" i="7" s="1"/>
  <c r="AQ138" i="7" s="1" a="1"/>
  <c r="AQ138" i="7" s="1"/>
  <c r="AP138" i="7" a="1"/>
  <c r="AP138" i="7" s="1"/>
  <c r="AO69" i="7" a="1"/>
  <c r="AO69" i="7" s="1"/>
  <c r="AQ32" i="7" a="1"/>
  <c r="AQ32" i="7" s="1"/>
  <c r="AP66" i="7" a="1"/>
  <c r="AP66" i="7" s="1"/>
  <c r="AP38" i="7" a="1"/>
  <c r="AP38" i="7" s="1"/>
  <c r="AO82" i="7"/>
  <c r="AO48" i="7"/>
  <c r="AO74" i="7" a="1"/>
  <c r="AO74" i="7" s="1"/>
  <c r="AQ78" i="7" a="1"/>
  <c r="AQ78" i="7" s="1"/>
  <c r="AP45" i="7" a="1"/>
  <c r="AP45" i="7" s="1"/>
  <c r="AO87" i="7" a="1"/>
  <c r="AO87" i="7" s="1"/>
  <c r="AP33" i="7" a="1"/>
  <c r="AP33" i="7" s="1"/>
  <c r="AO67" i="7" a="1"/>
  <c r="AO67" i="7" s="1"/>
  <c r="AQ34" i="7" a="1"/>
  <c r="AQ34" i="7" s="1"/>
  <c r="AP68" i="7" a="1"/>
  <c r="AP68" i="7" s="1"/>
  <c r="AP44" i="7" a="1"/>
  <c r="AP44" i="7" s="1"/>
  <c r="AO86" i="7" a="1"/>
  <c r="AO86" i="7" s="1"/>
  <c r="AN46" i="7" l="1" a="1"/>
  <c r="AN46" i="7" s="1"/>
  <c r="AM88" i="7" a="1"/>
  <c r="AM88" i="7" s="1"/>
  <c r="AM57" i="7"/>
  <c r="AM89" i="7" s="1" a="1"/>
  <c r="AM89" i="7" s="1"/>
  <c r="AM40" i="7" a="1"/>
  <c r="AM40" i="7" s="1"/>
  <c r="AL84" i="7"/>
  <c r="AL76" i="7" a="1"/>
  <c r="AL76" i="7" s="1"/>
  <c r="AL50" i="7"/>
  <c r="AL51" i="7" s="1"/>
  <c r="AM43" i="7" a="1"/>
  <c r="AM43" i="7" s="1"/>
  <c r="AM56" i="7" s="1"/>
  <c r="AM81" i="7" s="1" a="1"/>
  <c r="AM81" i="7" s="1"/>
  <c r="AL80" i="7" a="1"/>
  <c r="AL80" i="7" s="1"/>
  <c r="AL85" i="7"/>
  <c r="AL77" i="7" a="1"/>
  <c r="AL77" i="7" s="1"/>
  <c r="AM55" i="7"/>
  <c r="AM75" i="7" a="1"/>
  <c r="AM75" i="7" s="1"/>
  <c r="AN39" i="7" a="1"/>
  <c r="AN39" i="7" s="1"/>
  <c r="AM49" i="7"/>
  <c r="AM83" i="7"/>
  <c r="AM79" i="7" a="1"/>
  <c r="AM79" i="7" s="1"/>
  <c r="AN42" i="7" a="1"/>
  <c r="AN42" i="7" s="1"/>
  <c r="AQ134" i="7" a="1"/>
  <c r="AQ134" i="7" s="1"/>
  <c r="AQ142" i="7"/>
  <c r="AQ111" i="7"/>
  <c r="AP113" i="7"/>
  <c r="AP144" i="7"/>
  <c r="AP136" i="7" a="1"/>
  <c r="AP136" i="7" s="1"/>
  <c r="AQ110" i="7"/>
  <c r="AQ133" i="7" a="1"/>
  <c r="AQ133" i="7" s="1"/>
  <c r="AQ141" i="7"/>
  <c r="AQ117" i="7"/>
  <c r="AP128" i="7" a="1"/>
  <c r="AP128" i="7" s="1"/>
  <c r="AQ115" i="7"/>
  <c r="AQ125" i="7" a="1"/>
  <c r="AQ125" i="7" s="1"/>
  <c r="AQ118" i="7"/>
  <c r="AQ140" i="7" s="1" a="1"/>
  <c r="AQ140" i="7" s="1"/>
  <c r="AQ137" i="7" a="1"/>
  <c r="AQ137" i="7" s="1"/>
  <c r="AQ68" i="7" a="1"/>
  <c r="AQ68" i="7" s="1"/>
  <c r="AQ33" i="7" a="1"/>
  <c r="AQ33" i="7" s="1"/>
  <c r="AQ53" i="7" s="1"/>
  <c r="AP67" i="7" a="1"/>
  <c r="AP67" i="7" s="1"/>
  <c r="AQ44" i="7" a="1"/>
  <c r="AQ44" i="7" s="1"/>
  <c r="AP86" i="7" a="1"/>
  <c r="AP86" i="7" s="1"/>
  <c r="AQ38" i="7" a="1"/>
  <c r="AQ38" i="7" s="1"/>
  <c r="AP48" i="7"/>
  <c r="AP74" i="7" a="1"/>
  <c r="AP74" i="7" s="1"/>
  <c r="AP82" i="7"/>
  <c r="AP53" i="7"/>
  <c r="AQ66" i="7" a="1"/>
  <c r="AQ66" i="7" s="1"/>
  <c r="AQ45" i="7" a="1"/>
  <c r="AQ45" i="7" s="1"/>
  <c r="AQ87" i="7" s="1" a="1"/>
  <c r="AQ87" i="7" s="1"/>
  <c r="AP87" i="7" a="1"/>
  <c r="AP87" i="7" s="1"/>
  <c r="AQ113" i="7" l="1"/>
  <c r="AM80" i="7" a="1"/>
  <c r="AM80" i="7" s="1"/>
  <c r="AN43" i="7" a="1"/>
  <c r="AN43" i="7" s="1"/>
  <c r="AN56" i="7" s="1"/>
  <c r="AN81" i="7" s="1" a="1"/>
  <c r="AN81" i="7" s="1"/>
  <c r="AM76" i="7" a="1"/>
  <c r="AM76" i="7" s="1"/>
  <c r="AM84" i="7"/>
  <c r="AN40" i="7" a="1"/>
  <c r="AN40" i="7" s="1"/>
  <c r="AN55" i="7" s="1"/>
  <c r="AM50" i="7"/>
  <c r="AM51" i="7" s="1"/>
  <c r="AN88" i="7" a="1"/>
  <c r="AN88" i="7" s="1"/>
  <c r="AN57" i="7"/>
  <c r="AN89" i="7" s="1" a="1"/>
  <c r="AN89" i="7" s="1"/>
  <c r="AO46" i="7" a="1"/>
  <c r="AO46" i="7" s="1"/>
  <c r="AN49" i="7"/>
  <c r="AO39" i="7" a="1"/>
  <c r="AO39" i="7" s="1"/>
  <c r="AN75" i="7" a="1"/>
  <c r="AN75" i="7" s="1"/>
  <c r="AN83" i="7"/>
  <c r="AN79" i="7" a="1"/>
  <c r="AN79" i="7" s="1"/>
  <c r="AO42" i="7" a="1"/>
  <c r="AO42" i="7" s="1"/>
  <c r="AM85" i="7"/>
  <c r="AM77" i="7" a="1"/>
  <c r="AM77" i="7" s="1"/>
  <c r="AQ128" i="7" a="1"/>
  <c r="AQ128" i="7" s="1"/>
  <c r="AQ144" i="7"/>
  <c r="AQ136" i="7" a="1"/>
  <c r="AQ136" i="7" s="1"/>
  <c r="AQ69" i="7" a="1"/>
  <c r="AQ69" i="7" s="1"/>
  <c r="AP69" i="7" a="1"/>
  <c r="AP69" i="7" s="1"/>
  <c r="AQ48" i="7"/>
  <c r="AQ82" i="7"/>
  <c r="AQ74" i="7" a="1"/>
  <c r="AQ74" i="7" s="1"/>
  <c r="AQ86" i="7" a="1"/>
  <c r="AQ86" i="7" s="1"/>
  <c r="AQ67" i="7" a="1"/>
  <c r="AQ67" i="7" s="1"/>
  <c r="AN76" i="7" l="1" a="1"/>
  <c r="AN76" i="7" s="1"/>
  <c r="AO40" i="7" a="1"/>
  <c r="AO40" i="7" s="1"/>
  <c r="AO55" i="7" s="1"/>
  <c r="AN50" i="7"/>
  <c r="AN51" i="7" s="1"/>
  <c r="AN84" i="7"/>
  <c r="AO57" i="7"/>
  <c r="AO89" i="7" s="1" a="1"/>
  <c r="AO89" i="7" s="1"/>
  <c r="AP46" i="7" a="1"/>
  <c r="AP46" i="7" s="1"/>
  <c r="AO88" i="7" a="1"/>
  <c r="AO88" i="7" s="1"/>
  <c r="AO43" i="7" a="1"/>
  <c r="AO43" i="7" s="1"/>
  <c r="AN80" i="7" a="1"/>
  <c r="AN80" i="7" s="1"/>
  <c r="AO79" i="7" a="1"/>
  <c r="AO79" i="7" s="1"/>
  <c r="AP42" i="7" a="1"/>
  <c r="AP42" i="7" s="1"/>
  <c r="AO56" i="7"/>
  <c r="AO81" i="7" s="1" a="1"/>
  <c r="AO81" i="7" s="1"/>
  <c r="AO83" i="7"/>
  <c r="AP39" i="7" a="1"/>
  <c r="AP39" i="7" s="1"/>
  <c r="AO49" i="7"/>
  <c r="AO75" i="7" a="1"/>
  <c r="AO75" i="7" s="1"/>
  <c r="AN77" i="7" a="1"/>
  <c r="AN77" i="7" s="1"/>
  <c r="AN85" i="7"/>
  <c r="AP88" i="7" l="1" a="1"/>
  <c r="AP88" i="7" s="1"/>
  <c r="AP57" i="7"/>
  <c r="AP89" i="7" s="1" a="1"/>
  <c r="AP89" i="7" s="1"/>
  <c r="AQ46" i="7" a="1"/>
  <c r="AQ46" i="7" s="1"/>
  <c r="AP40" i="7" a="1"/>
  <c r="AP40" i="7" s="1"/>
  <c r="AP55" i="7" s="1"/>
  <c r="AO50" i="7"/>
  <c r="AO51" i="7" s="1"/>
  <c r="AO76" i="7" a="1"/>
  <c r="AO76" i="7" s="1"/>
  <c r="AO84" i="7"/>
  <c r="AP43" i="7" a="1"/>
  <c r="AP43" i="7" s="1"/>
  <c r="AP56" i="7" s="1"/>
  <c r="AP81" i="7" s="1" a="1"/>
  <c r="AP81" i="7" s="1"/>
  <c r="AO80" i="7" a="1"/>
  <c r="AO80" i="7" s="1"/>
  <c r="AO77" i="7" a="1"/>
  <c r="AO77" i="7" s="1"/>
  <c r="AO85" i="7"/>
  <c r="AQ42" i="7" a="1"/>
  <c r="AQ42" i="7" s="1"/>
  <c r="AP79" i="7" a="1"/>
  <c r="AP79" i="7" s="1"/>
  <c r="AP49" i="7"/>
  <c r="AP83" i="7"/>
  <c r="AP75" i="7" a="1"/>
  <c r="AP75" i="7" s="1"/>
  <c r="AQ39" i="7" a="1"/>
  <c r="AQ39" i="7" s="1"/>
  <c r="Q194" i="8"/>
  <c r="Q200" i="8" s="1" a="1"/>
  <c r="Q200" i="8" s="1"/>
  <c r="AQ88" i="7" l="1" a="1"/>
  <c r="AQ88" i="7" s="1"/>
  <c r="AQ57" i="7"/>
  <c r="AQ89" i="7" s="1" a="1"/>
  <c r="AQ89" i="7" s="1"/>
  <c r="AP80" i="7" a="1"/>
  <c r="AP80" i="7" s="1"/>
  <c r="AQ43" i="7" a="1"/>
  <c r="AQ43" i="7" s="1"/>
  <c r="AQ80" i="7" s="1" a="1"/>
  <c r="AQ80" i="7" s="1"/>
  <c r="AQ40" i="7" a="1"/>
  <c r="AQ40" i="7" s="1"/>
  <c r="AQ55" i="7" s="1"/>
  <c r="AP76" i="7" a="1"/>
  <c r="AP76" i="7" s="1"/>
  <c r="AP50" i="7"/>
  <c r="AP51" i="7" s="1"/>
  <c r="AP84" i="7"/>
  <c r="AQ75" i="7" a="1"/>
  <c r="AQ75" i="7" s="1"/>
  <c r="AQ83" i="7"/>
  <c r="AQ49" i="7"/>
  <c r="AP77" i="7" a="1"/>
  <c r="AP77" i="7" s="1"/>
  <c r="AP85" i="7"/>
  <c r="AQ79" i="7" a="1"/>
  <c r="AQ79" i="7" s="1"/>
  <c r="AE157" i="8"/>
  <c r="AE162" i="8"/>
  <c r="AE152" i="8"/>
  <c r="Q9" i="8" s="1"/>
  <c r="Q48" i="8" s="1"/>
  <c r="R207" i="8"/>
  <c r="AE207" i="8" s="1"/>
  <c r="J311" i="8" s="1"/>
  <c r="Q207" i="8"/>
  <c r="Q289" i="8" s="1"/>
  <c r="AE194" i="8"/>
  <c r="AQ56" i="7" l="1"/>
  <c r="AQ81" i="7" s="1" a="1"/>
  <c r="AQ81" i="7" s="1"/>
  <c r="AQ84" i="7"/>
  <c r="AQ50" i="7"/>
  <c r="AQ51" i="7" s="1"/>
  <c r="AQ76" i="7" a="1"/>
  <c r="AQ76" i="7" s="1"/>
  <c r="AQ77" i="7" a="1"/>
  <c r="AQ77" i="7" s="1"/>
  <c r="Q60" i="8"/>
  <c r="Q54" i="8"/>
  <c r="R54" i="8"/>
  <c r="R289" i="8"/>
  <c r="Q299" i="8"/>
  <c r="Q327" i="8"/>
  <c r="P327" i="8"/>
  <c r="Q35" i="7" s="1" a="1"/>
  <c r="Q35" i="7" s="1"/>
  <c r="Q35" i="8"/>
  <c r="AD207" i="8"/>
  <c r="I311" i="8" s="1"/>
  <c r="AE178" i="8"/>
  <c r="Q392" i="8"/>
  <c r="R49" i="9" s="1"/>
  <c r="P392" i="8"/>
  <c r="AE172" i="8"/>
  <c r="P402" i="8"/>
  <c r="Q99" i="7" s="1" a="1"/>
  <c r="Q99" i="7" s="1"/>
  <c r="AE180" i="8"/>
  <c r="Q402" i="8"/>
  <c r="R59" i="9" s="1"/>
  <c r="AE179" i="8"/>
  <c r="P397" i="8"/>
  <c r="Q98" i="7" s="1" a="1"/>
  <c r="Q98" i="7" s="1"/>
  <c r="Q397" i="8"/>
  <c r="R54" i="9" s="1"/>
  <c r="AQ85" i="7" l="1"/>
  <c r="Q66" i="8"/>
  <c r="Q72" i="8" s="1"/>
  <c r="Q14" i="8" s="1"/>
  <c r="R66" i="8"/>
  <c r="R72" i="8" s="1"/>
  <c r="Q49" i="9"/>
  <c r="Q97" i="7" a="1"/>
  <c r="Q97" i="7" s="1"/>
  <c r="R99" i="7" a="1"/>
  <c r="R99" i="7" s="1"/>
  <c r="Q131" i="7" a="1"/>
  <c r="Q131" i="7" s="1"/>
  <c r="Q38" i="9"/>
  <c r="R98" i="7" a="1"/>
  <c r="R98" i="7" s="1"/>
  <c r="Q37" i="9"/>
  <c r="Q130" i="7" a="1"/>
  <c r="Q130" i="7" s="1"/>
  <c r="R35" i="7" a="1"/>
  <c r="R35" i="7" s="1"/>
  <c r="Q6" i="9"/>
  <c r="Q70" i="7" a="1"/>
  <c r="Q70" i="7" s="1"/>
  <c r="Q59" i="7"/>
  <c r="S289" i="8"/>
  <c r="R299" i="8"/>
  <c r="Q276" i="8"/>
  <c r="Q19" i="9"/>
  <c r="C179" i="9" s="1" a="1"/>
  <c r="C179" i="9" s="1"/>
  <c r="P361" i="8"/>
  <c r="P354" i="8"/>
  <c r="Q361" i="8"/>
  <c r="R19" i="9"/>
  <c r="R361" i="8"/>
  <c r="Q354" i="8"/>
  <c r="P428" i="8"/>
  <c r="Q54" i="9"/>
  <c r="P433" i="8"/>
  <c r="Q59" i="9"/>
  <c r="AE213" i="8" a="1"/>
  <c r="AE213" i="8" s="1"/>
  <c r="P423" i="8"/>
  <c r="P413" i="8"/>
  <c r="Q413" i="8"/>
  <c r="Q423" i="8"/>
  <c r="R423" i="8"/>
  <c r="Q428" i="8"/>
  <c r="R428" i="8"/>
  <c r="R433" i="8"/>
  <c r="Q433" i="8"/>
  <c r="AE181" i="8"/>
  <c r="AE218" i="8" s="1"/>
  <c r="AE200" i="8" a="1"/>
  <c r="AE200" i="8" s="1"/>
  <c r="Q19" i="8" l="1"/>
  <c r="R14" i="8"/>
  <c r="R255" i="8" s="1"/>
  <c r="Q255" i="8"/>
  <c r="P332" i="8"/>
  <c r="Q36" i="8"/>
  <c r="Q277" i="8" s="1"/>
  <c r="S99" i="7" a="1"/>
  <c r="S99" i="7" s="1"/>
  <c r="R38" i="9"/>
  <c r="R131" i="7" a="1"/>
  <c r="R131" i="7" s="1"/>
  <c r="R97" i="7" a="1"/>
  <c r="R97" i="7" s="1"/>
  <c r="Q36" i="9"/>
  <c r="Q116" i="7"/>
  <c r="Q129" i="7" a="1"/>
  <c r="Q129" i="7" s="1"/>
  <c r="S98" i="7" a="1"/>
  <c r="S98" i="7" s="1"/>
  <c r="R130" i="7" a="1"/>
  <c r="R130" i="7" s="1"/>
  <c r="R37" i="9"/>
  <c r="S35" i="7" a="1"/>
  <c r="S35" i="7" s="1"/>
  <c r="R6" i="9"/>
  <c r="R70" i="7" a="1"/>
  <c r="R70" i="7" s="1"/>
  <c r="R59" i="7"/>
  <c r="S299" i="8"/>
  <c r="T289" i="8"/>
  <c r="Q418" i="8"/>
  <c r="Q444" i="8"/>
  <c r="R444" i="8"/>
  <c r="P418" i="8"/>
  <c r="P449" i="8" s="1"/>
  <c r="P444" i="8"/>
  <c r="Q332" i="8" l="1"/>
  <c r="Q366" i="8" s="1"/>
  <c r="R36" i="8"/>
  <c r="R277" i="8" s="1"/>
  <c r="R19" i="8"/>
  <c r="R260" i="8" s="1"/>
  <c r="S14" i="8"/>
  <c r="S19" i="8" s="1"/>
  <c r="P337" i="8"/>
  <c r="Q37" i="8"/>
  <c r="Q278" i="8" s="1"/>
  <c r="Q29" i="8"/>
  <c r="Q260" i="8"/>
  <c r="Q36" i="7" a="1"/>
  <c r="Q36" i="7" s="1"/>
  <c r="P366" i="8"/>
  <c r="Q24" i="9"/>
  <c r="C180" i="9" s="1" a="1"/>
  <c r="C180" i="9" s="1"/>
  <c r="P355" i="8"/>
  <c r="P356" i="8" s="1"/>
  <c r="R24" i="9"/>
  <c r="Q355" i="8"/>
  <c r="Q356" i="8" s="1"/>
  <c r="T98" i="7" a="1"/>
  <c r="T98" i="7" s="1"/>
  <c r="S37" i="9"/>
  <c r="S130" i="7" a="1"/>
  <c r="S130" i="7" s="1"/>
  <c r="Q132" i="7" a="1"/>
  <c r="Q132" i="7" s="1"/>
  <c r="Q120" i="7"/>
  <c r="Q149" i="7" s="1" a="1"/>
  <c r="Q149" i="7" s="1"/>
  <c r="S97" i="7" a="1"/>
  <c r="S97" i="7" s="1"/>
  <c r="R129" i="7" a="1"/>
  <c r="R129" i="7" s="1"/>
  <c r="R36" i="9"/>
  <c r="R116" i="7"/>
  <c r="T99" i="7" a="1"/>
  <c r="T99" i="7" s="1"/>
  <c r="S38" i="9"/>
  <c r="S131" i="7" a="1"/>
  <c r="S131" i="7" s="1"/>
  <c r="Q113" i="9" a="1"/>
  <c r="Q113" i="9" s="1"/>
  <c r="T35" i="7" a="1"/>
  <c r="T35" i="7" s="1"/>
  <c r="S70" i="7" a="1"/>
  <c r="S70" i="7" s="1"/>
  <c r="S6" i="9"/>
  <c r="S59" i="7"/>
  <c r="U289" i="8"/>
  <c r="T299" i="8"/>
  <c r="Q449" i="8"/>
  <c r="R449" i="8"/>
  <c r="S255" i="8" l="1"/>
  <c r="S36" i="8"/>
  <c r="S277" i="8" s="1"/>
  <c r="T14" i="8"/>
  <c r="S332" i="8" s="1"/>
  <c r="Q38" i="8"/>
  <c r="T19" i="8"/>
  <c r="T260" i="8" s="1"/>
  <c r="Q83" i="8" a="1"/>
  <c r="Q83" i="8" s="1"/>
  <c r="Q270" i="8"/>
  <c r="Q96" i="8" a="1"/>
  <c r="Q96" i="8" s="1"/>
  <c r="Q105" i="8" a="1"/>
  <c r="Q105" i="8" s="1"/>
  <c r="Q37" i="7" a="1"/>
  <c r="Q37" i="7" s="1"/>
  <c r="Q54" i="7" s="1"/>
  <c r="Q29" i="9"/>
  <c r="P371" i="8"/>
  <c r="P348" i="8"/>
  <c r="S260" i="8"/>
  <c r="R332" i="8"/>
  <c r="U14" i="8"/>
  <c r="U19" i="8" s="1"/>
  <c r="T255" i="8"/>
  <c r="T36" i="8"/>
  <c r="T277" i="8" s="1"/>
  <c r="Q7" i="9"/>
  <c r="Q71" i="7" a="1"/>
  <c r="Q71" i="7" s="1"/>
  <c r="R36" i="7" a="1"/>
  <c r="R36" i="7" s="1"/>
  <c r="Q60" i="7"/>
  <c r="U99" i="7" a="1"/>
  <c r="U99" i="7" s="1"/>
  <c r="T38" i="9"/>
  <c r="T131" i="7" a="1"/>
  <c r="T131" i="7" s="1"/>
  <c r="T97" i="7" a="1"/>
  <c r="T97" i="7" s="1"/>
  <c r="S116" i="7"/>
  <c r="S36" i="9"/>
  <c r="S129" i="7" a="1"/>
  <c r="S129" i="7" s="1"/>
  <c r="U98" i="7" a="1"/>
  <c r="U98" i="7" s="1"/>
  <c r="T130" i="7" a="1"/>
  <c r="T130" i="7" s="1"/>
  <c r="T37" i="9"/>
  <c r="R132" i="7" a="1"/>
  <c r="R132" i="7" s="1"/>
  <c r="R120" i="7"/>
  <c r="R149" i="7" s="1" a="1"/>
  <c r="R149" i="7" s="1"/>
  <c r="U35" i="7" a="1"/>
  <c r="U35" i="7" s="1"/>
  <c r="T6" i="9"/>
  <c r="T70" i="7" a="1"/>
  <c r="T70" i="7" s="1"/>
  <c r="T59" i="7"/>
  <c r="Q116" i="9" a="1"/>
  <c r="Q116" i="9" s="1"/>
  <c r="V289" i="8"/>
  <c r="U299" i="8"/>
  <c r="S366" i="8" l="1"/>
  <c r="S355" i="8"/>
  <c r="S356" i="8" s="1"/>
  <c r="C181" i="9" a="1"/>
  <c r="C181" i="9" s="1"/>
  <c r="Q114" i="9" a="1"/>
  <c r="Q114" i="9" s="1"/>
  <c r="T24" i="9"/>
  <c r="Q110" i="8"/>
  <c r="Q101" i="8"/>
  <c r="S24" i="9"/>
  <c r="R355" i="8"/>
  <c r="R356" i="8" s="1"/>
  <c r="R366" i="8"/>
  <c r="P382" i="8"/>
  <c r="P353" i="8"/>
  <c r="P387" i="8" s="1"/>
  <c r="Q72" i="7" a="1"/>
  <c r="Q72" i="7" s="1"/>
  <c r="Q61" i="7"/>
  <c r="Q8" i="9"/>
  <c r="Q68" i="9" s="1" a="1"/>
  <c r="Q68" i="9" s="1"/>
  <c r="R37" i="7" a="1"/>
  <c r="R37" i="7" s="1"/>
  <c r="R54" i="7" s="1"/>
  <c r="Q114" i="8"/>
  <c r="T332" i="8"/>
  <c r="T355" i="8" s="1"/>
  <c r="T356" i="8" s="1"/>
  <c r="U260" i="8"/>
  <c r="V14" i="8"/>
  <c r="U255" i="8"/>
  <c r="U36" i="8"/>
  <c r="U277" i="8" s="1"/>
  <c r="S36" i="7" a="1"/>
  <c r="S36" i="7" s="1"/>
  <c r="R7" i="9"/>
  <c r="R71" i="7" a="1"/>
  <c r="R71" i="7" s="1"/>
  <c r="R60" i="7"/>
  <c r="Q66" i="9" a="1"/>
  <c r="Q66" i="9" s="1"/>
  <c r="Q65" i="9" a="1"/>
  <c r="Q65" i="9" s="1"/>
  <c r="Q69" i="9" a="1"/>
  <c r="Q69" i="9" s="1"/>
  <c r="Q77" i="9" a="1"/>
  <c r="Q77" i="9" s="1"/>
  <c r="D181" i="9" s="1" a="1"/>
  <c r="D181" i="9" s="1"/>
  <c r="Q78" i="9" a="1"/>
  <c r="Q78" i="9" s="1"/>
  <c r="B182" i="9" s="1" a="1"/>
  <c r="B182" i="9" s="1"/>
  <c r="Q83" i="9" a="1"/>
  <c r="Q83" i="9" s="1"/>
  <c r="Q93" i="9" a="1"/>
  <c r="Q93" i="9" s="1"/>
  <c r="Q82" i="9" a="1"/>
  <c r="Q82" i="9" s="1"/>
  <c r="Q98" i="9" a="1"/>
  <c r="Q98" i="9" s="1"/>
  <c r="Q73" i="7" a="1"/>
  <c r="Q73" i="7" s="1"/>
  <c r="Q58" i="7"/>
  <c r="Q90" i="7" s="1" a="1"/>
  <c r="Q90" i="7" s="1"/>
  <c r="V98" i="7" a="1"/>
  <c r="V98" i="7" s="1"/>
  <c r="U130" i="7" a="1"/>
  <c r="U130" i="7" s="1"/>
  <c r="U37" i="9"/>
  <c r="S132" i="7" a="1"/>
  <c r="S132" i="7" s="1"/>
  <c r="S120" i="7"/>
  <c r="S149" i="7" s="1" a="1"/>
  <c r="S149" i="7" s="1"/>
  <c r="U97" i="7" a="1"/>
  <c r="U97" i="7" s="1"/>
  <c r="T116" i="7"/>
  <c r="T129" i="7" a="1"/>
  <c r="T129" i="7" s="1"/>
  <c r="T36" i="9"/>
  <c r="V99" i="7" a="1"/>
  <c r="V99" i="7" s="1"/>
  <c r="U38" i="9"/>
  <c r="U131" i="7" a="1"/>
  <c r="U131" i="7" s="1"/>
  <c r="V35" i="7" a="1"/>
  <c r="V35" i="7" s="1"/>
  <c r="U6" i="9"/>
  <c r="U70" i="7" a="1"/>
  <c r="U70" i="7" s="1"/>
  <c r="U59" i="7"/>
  <c r="W289" i="8"/>
  <c r="V299" i="8"/>
  <c r="Q119" i="8" l="1"/>
  <c r="Q92" i="9" a="1"/>
  <c r="Q92" i="9" s="1"/>
  <c r="T366" i="8"/>
  <c r="Q79" i="9" a="1"/>
  <c r="Q79" i="9" s="1"/>
  <c r="C182" i="9" s="1" a="1"/>
  <c r="C182" i="9" s="1"/>
  <c r="C183" i="9" s="1"/>
  <c r="Q74" i="9" a="1"/>
  <c r="Q74" i="9" s="1"/>
  <c r="Q95" i="9" a="1"/>
  <c r="Q95" i="9" s="1"/>
  <c r="Q154" i="9" s="1" a="1"/>
  <c r="Q154" i="9" s="1"/>
  <c r="Q162" i="9" s="1"/>
  <c r="Q107" i="9" a="1"/>
  <c r="Q107" i="9" s="1"/>
  <c r="Q86" i="9" a="1"/>
  <c r="Q86" i="9" s="1"/>
  <c r="Q72" i="9" a="1"/>
  <c r="Q72" i="9" s="1"/>
  <c r="Q90" i="9" a="1"/>
  <c r="Q90" i="9" s="1"/>
  <c r="Q73" i="9" a="1"/>
  <c r="Q73" i="9" s="1"/>
  <c r="Q75" i="9" a="1"/>
  <c r="Q75" i="9" s="1"/>
  <c r="Q115" i="9" s="1" a="1"/>
  <c r="Q115" i="9" s="1"/>
  <c r="Q100" i="9" a="1"/>
  <c r="Q100" i="9" s="1"/>
  <c r="Q119" i="9" s="1" a="1"/>
  <c r="Q119" i="9" s="1"/>
  <c r="J134" i="9" s="1" a="1"/>
  <c r="J134" i="9" s="1"/>
  <c r="Q105" i="9" a="1"/>
  <c r="Q105" i="9" s="1"/>
  <c r="Q150" i="9" s="1" a="1"/>
  <c r="Q150" i="9" s="1"/>
  <c r="F158" i="9" s="1"/>
  <c r="Q106" i="9" a="1"/>
  <c r="Q106" i="9" s="1"/>
  <c r="Q206" i="9" s="1" a="1"/>
  <c r="Q206" i="9" s="1"/>
  <c r="Q85" i="9" a="1"/>
  <c r="Q85" i="9" s="1"/>
  <c r="Q207" i="9" s="1" a="1"/>
  <c r="Q207" i="9" s="1"/>
  <c r="Q96" i="9" a="1"/>
  <c r="Q96" i="9" s="1"/>
  <c r="Q94" i="9" a="1"/>
  <c r="Q94" i="9" s="1"/>
  <c r="Q153" i="9" s="1" a="1"/>
  <c r="Q153" i="9" s="1"/>
  <c r="Q161" i="9" s="1"/>
  <c r="Q89" i="9" a="1"/>
  <c r="Q89" i="9" s="1"/>
  <c r="Q101" i="9" a="1"/>
  <c r="Q101" i="9" s="1"/>
  <c r="Q120" i="9" s="1" a="1"/>
  <c r="Q120" i="9" s="1"/>
  <c r="Q135" i="9" s="1" a="1"/>
  <c r="Q135" i="9" s="1"/>
  <c r="Q103" i="9" a="1"/>
  <c r="Q103" i="9" s="1"/>
  <c r="Q122" i="9" s="1" a="1"/>
  <c r="Q122" i="9" s="1"/>
  <c r="G137" i="9" s="1" a="1"/>
  <c r="G137" i="9" s="1"/>
  <c r="U24" i="9"/>
  <c r="Q97" i="9" a="1"/>
  <c r="Q97" i="9" s="1"/>
  <c r="Q80" i="9" a="1"/>
  <c r="Q80" i="9" s="1"/>
  <c r="D182" i="9" s="1" a="1"/>
  <c r="D182" i="9" s="1"/>
  <c r="D183" i="9" s="1"/>
  <c r="Q76" i="9" a="1"/>
  <c r="Q76" i="9" s="1"/>
  <c r="D180" i="9" s="1" a="1"/>
  <c r="D180" i="9" s="1"/>
  <c r="Q102" i="9" a="1"/>
  <c r="Q102" i="9" s="1"/>
  <c r="Q71" i="9" a="1"/>
  <c r="Q71" i="9" s="1"/>
  <c r="V19" i="8"/>
  <c r="V260" i="8" s="1"/>
  <c r="U332" i="8"/>
  <c r="U366" i="8" s="1"/>
  <c r="Q64" i="9" a="1"/>
  <c r="Q64" i="9" s="1"/>
  <c r="Q81" i="9" a="1"/>
  <c r="Q81" i="9" s="1"/>
  <c r="E182" i="9" s="1" a="1"/>
  <c r="E182" i="9" s="1"/>
  <c r="E183" i="9" s="1"/>
  <c r="S37" i="7" a="1"/>
  <c r="S37" i="7" s="1"/>
  <c r="S54" i="7" s="1"/>
  <c r="R8" i="9"/>
  <c r="R72" i="7" a="1"/>
  <c r="R72" i="7" s="1"/>
  <c r="R61" i="7"/>
  <c r="Q88" i="9" a="1"/>
  <c r="Q88" i="9" s="1"/>
  <c r="Q70" i="9" a="1"/>
  <c r="Q70" i="9" s="1"/>
  <c r="Q67" i="9" a="1"/>
  <c r="Q67" i="9" s="1"/>
  <c r="Q99" i="9" a="1"/>
  <c r="Q99" i="9" s="1"/>
  <c r="Q84" i="9" a="1"/>
  <c r="Q84" i="9" s="1"/>
  <c r="Q117" i="9" s="1" a="1"/>
  <c r="Q117" i="9" s="1"/>
  <c r="Q104" i="9" a="1"/>
  <c r="Q104" i="9" s="1"/>
  <c r="Q200" i="9" s="1" a="1"/>
  <c r="Q200" i="9" s="1"/>
  <c r="Q91" i="9" a="1"/>
  <c r="Q91" i="9" s="1"/>
  <c r="Q87" i="9" a="1"/>
  <c r="Q87" i="9" s="1"/>
  <c r="W14" i="8"/>
  <c r="V36" i="8"/>
  <c r="V277" i="8" s="1"/>
  <c r="V255" i="8"/>
  <c r="F180" i="9" a="1"/>
  <c r="F180" i="9" s="1"/>
  <c r="F179" i="9" a="1"/>
  <c r="F179" i="9" s="1"/>
  <c r="Q198" i="9" a="1"/>
  <c r="Q198" i="9" s="1"/>
  <c r="Q152" i="9" a="1"/>
  <c r="Q152" i="9" s="1"/>
  <c r="Q160" i="9" s="1"/>
  <c r="R73" i="7" a="1"/>
  <c r="R73" i="7" s="1"/>
  <c r="R58" i="7"/>
  <c r="R90" i="7" s="1" a="1"/>
  <c r="R90" i="7" s="1"/>
  <c r="T36" i="7" a="1"/>
  <c r="T36" i="7" s="1"/>
  <c r="S7" i="9"/>
  <c r="S71" i="7" a="1"/>
  <c r="S71" i="7" s="1"/>
  <c r="S60" i="7"/>
  <c r="W99" i="7" a="1"/>
  <c r="W99" i="7" s="1"/>
  <c r="V38" i="9"/>
  <c r="V131" i="7" a="1"/>
  <c r="V131" i="7" s="1"/>
  <c r="V97" i="7" a="1"/>
  <c r="V97" i="7" s="1"/>
  <c r="U36" i="9"/>
  <c r="U116" i="7"/>
  <c r="U129" i="7" a="1"/>
  <c r="U129" i="7" s="1"/>
  <c r="T132" i="7" a="1"/>
  <c r="T132" i="7" s="1"/>
  <c r="T120" i="7"/>
  <c r="T149" i="7" s="1" a="1"/>
  <c r="T149" i="7" s="1"/>
  <c r="W98" i="7" a="1"/>
  <c r="W98" i="7" s="1"/>
  <c r="V37" i="9"/>
  <c r="V130" i="7" a="1"/>
  <c r="V130" i="7" s="1"/>
  <c r="W35" i="7" a="1"/>
  <c r="W35" i="7" s="1"/>
  <c r="V6" i="9"/>
  <c r="V70" i="7" a="1"/>
  <c r="V70" i="7" s="1"/>
  <c r="V59" i="7"/>
  <c r="X289" i="8"/>
  <c r="W299" i="8"/>
  <c r="Q205" i="9" l="1" a="1"/>
  <c r="Q205" i="9" s="1"/>
  <c r="F181" i="9" a="1"/>
  <c r="F181" i="9" s="1"/>
  <c r="Q124" i="9" a="1"/>
  <c r="Q124" i="9" s="1"/>
  <c r="P139" i="9" s="1" a="1"/>
  <c r="P139" i="9" s="1"/>
  <c r="Q118" i="9" a="1"/>
  <c r="Q118" i="9" s="1"/>
  <c r="D179" i="9" a="1"/>
  <c r="D179" i="9" s="1"/>
  <c r="Q121" i="9" a="1"/>
  <c r="Q121" i="9" s="1"/>
  <c r="G136" i="9" s="1" a="1"/>
  <c r="G136" i="9" s="1"/>
  <c r="Q123" i="9" a="1"/>
  <c r="Q123" i="9" s="1"/>
  <c r="P138" i="9" s="1" a="1"/>
  <c r="P138" i="9" s="1"/>
  <c r="Q203" i="9" a="1"/>
  <c r="Q203" i="9" s="1"/>
  <c r="Q201" i="9" a="1"/>
  <c r="Q201" i="9" s="1"/>
  <c r="Q204" i="9" a="1"/>
  <c r="Q204" i="9" s="1"/>
  <c r="Q202" i="9" a="1"/>
  <c r="Q202" i="9" s="1"/>
  <c r="Q208" i="9" a="1"/>
  <c r="Q208" i="9" s="1"/>
  <c r="U355" i="8"/>
  <c r="U356" i="8" s="1"/>
  <c r="V24" i="9"/>
  <c r="Q199" i="9" a="1"/>
  <c r="Q199" i="9" s="1"/>
  <c r="Q149" i="9" a="1"/>
  <c r="Q149" i="9" s="1"/>
  <c r="Q157" i="9" s="1"/>
  <c r="F182" i="9" a="1"/>
  <c r="F182" i="9" s="1"/>
  <c r="Q209" i="9" a="1"/>
  <c r="Q209" i="9" s="1"/>
  <c r="F134" i="9" a="1"/>
  <c r="F134" i="9" s="1"/>
  <c r="Q126" i="9"/>
  <c r="I134" i="9" a="1"/>
  <c r="I134" i="9" s="1"/>
  <c r="J141" i="9" s="1"/>
  <c r="I135" i="9" a="1"/>
  <c r="I135" i="9" s="1"/>
  <c r="H134" i="9" a="1"/>
  <c r="H134" i="9" s="1"/>
  <c r="M135" i="9" a="1"/>
  <c r="M135" i="9" s="1"/>
  <c r="L134" i="9" a="1"/>
  <c r="L134" i="9" s="1"/>
  <c r="J135" i="9" a="1"/>
  <c r="J135" i="9" s="1"/>
  <c r="K134" i="9" a="1"/>
  <c r="K134" i="9" s="1"/>
  <c r="K141" i="9" s="1"/>
  <c r="N135" i="9" a="1"/>
  <c r="N135" i="9" s="1"/>
  <c r="P134" i="9" a="1"/>
  <c r="P134" i="9" s="1"/>
  <c r="F135" i="9" a="1"/>
  <c r="F135" i="9" s="1"/>
  <c r="Q134" i="9" a="1"/>
  <c r="Q134" i="9" s="1"/>
  <c r="G135" i="9" a="1"/>
  <c r="G135" i="9" s="1"/>
  <c r="Q125" i="9"/>
  <c r="M134" i="9" a="1"/>
  <c r="M134" i="9" s="1"/>
  <c r="H135" i="9" a="1"/>
  <c r="H135" i="9" s="1"/>
  <c r="G134" i="9" a="1"/>
  <c r="G134" i="9" s="1"/>
  <c r="O134" i="9" a="1"/>
  <c r="O134" i="9" s="1"/>
  <c r="O135" i="9" a="1"/>
  <c r="O135" i="9" s="1"/>
  <c r="Q137" i="9" a="1"/>
  <c r="Q137" i="9" s="1"/>
  <c r="K135" i="9" a="1"/>
  <c r="K135" i="9" s="1"/>
  <c r="Q128" i="9"/>
  <c r="O136" i="9" a="1"/>
  <c r="O136" i="9" s="1"/>
  <c r="L137" i="9" a="1"/>
  <c r="L137" i="9" s="1"/>
  <c r="P137" i="9" a="1"/>
  <c r="P137" i="9" s="1"/>
  <c r="M137" i="9" a="1"/>
  <c r="M137" i="9" s="1"/>
  <c r="I137" i="9" a="1"/>
  <c r="I137" i="9" s="1"/>
  <c r="L135" i="9" a="1"/>
  <c r="L135" i="9" s="1"/>
  <c r="J136" i="9" a="1"/>
  <c r="J136" i="9" s="1"/>
  <c r="N134" i="9" a="1"/>
  <c r="N134" i="9" s="1"/>
  <c r="Q151" i="9" a="1"/>
  <c r="Q151" i="9" s="1"/>
  <c r="P159" i="9" s="1"/>
  <c r="H137" i="9" a="1"/>
  <c r="H137" i="9" s="1"/>
  <c r="H144" i="9" s="1"/>
  <c r="N137" i="9" a="1"/>
  <c r="N137" i="9" s="1"/>
  <c r="P135" i="9" a="1"/>
  <c r="P135" i="9" s="1"/>
  <c r="Q142" i="9" s="1"/>
  <c r="K137" i="9" a="1"/>
  <c r="K137" i="9" s="1"/>
  <c r="J137" i="9" a="1"/>
  <c r="J137" i="9" s="1"/>
  <c r="O137" i="9" a="1"/>
  <c r="O137" i="9" s="1"/>
  <c r="F137" i="9" a="1"/>
  <c r="F137" i="9" s="1"/>
  <c r="G144" i="9" s="1"/>
  <c r="H158" i="9"/>
  <c r="L158" i="9"/>
  <c r="G158" i="9"/>
  <c r="W19" i="8"/>
  <c r="W260" i="8" s="1"/>
  <c r="S8" i="9"/>
  <c r="S61" i="7"/>
  <c r="T37" i="7" a="1"/>
  <c r="T37" i="7" s="1"/>
  <c r="S72" i="7" a="1"/>
  <c r="S72" i="7" s="1"/>
  <c r="O158" i="9"/>
  <c r="P158" i="9"/>
  <c r="I158" i="9"/>
  <c r="M158" i="9"/>
  <c r="K158" i="9"/>
  <c r="N158" i="9"/>
  <c r="J158" i="9"/>
  <c r="Q158" i="9"/>
  <c r="Q130" i="9"/>
  <c r="L139" i="9" s="1" a="1"/>
  <c r="L139" i="9" s="1"/>
  <c r="V332" i="8"/>
  <c r="V366" i="8" s="1"/>
  <c r="X14" i="8"/>
  <c r="X19" i="8" s="1"/>
  <c r="W255" i="8"/>
  <c r="W36" i="8"/>
  <c r="W277" i="8" s="1"/>
  <c r="S73" i="7" a="1"/>
  <c r="S73" i="7" s="1"/>
  <c r="S58" i="7"/>
  <c r="S90" i="7" s="1" a="1"/>
  <c r="S90" i="7" s="1"/>
  <c r="M139" i="9" a="1"/>
  <c r="M139" i="9" s="1"/>
  <c r="H139" i="9" a="1"/>
  <c r="H139" i="9" s="1"/>
  <c r="O139" i="9" a="1"/>
  <c r="O139" i="9" s="1"/>
  <c r="J139" i="9" a="1"/>
  <c r="J139" i="9" s="1"/>
  <c r="K139" i="9" a="1"/>
  <c r="K139" i="9" s="1"/>
  <c r="N139" i="9" a="1"/>
  <c r="N139" i="9" s="1"/>
  <c r="I139" i="9" a="1"/>
  <c r="I139" i="9" s="1"/>
  <c r="F139" i="9" a="1"/>
  <c r="F139" i="9" s="1"/>
  <c r="Q139" i="9" a="1"/>
  <c r="Q139" i="9" s="1"/>
  <c r="T7" i="9"/>
  <c r="U36" i="7" a="1"/>
  <c r="U36" i="7" s="1"/>
  <c r="T71" i="7" a="1"/>
  <c r="T71" i="7" s="1"/>
  <c r="T60" i="7"/>
  <c r="X98" i="7" a="1"/>
  <c r="X98" i="7" s="1"/>
  <c r="W37" i="9"/>
  <c r="W130" i="7" a="1"/>
  <c r="W130" i="7" s="1"/>
  <c r="W97" i="7" a="1"/>
  <c r="W97" i="7" s="1"/>
  <c r="V36" i="9"/>
  <c r="V116" i="7"/>
  <c r="V129" i="7" a="1"/>
  <c r="V129" i="7" s="1"/>
  <c r="U132" i="7" a="1"/>
  <c r="U132" i="7" s="1"/>
  <c r="U120" i="7"/>
  <c r="U149" i="7" s="1" a="1"/>
  <c r="U149" i="7" s="1"/>
  <c r="X99" i="7" a="1"/>
  <c r="X99" i="7" s="1"/>
  <c r="W38" i="9"/>
  <c r="W131" i="7" a="1"/>
  <c r="W131" i="7" s="1"/>
  <c r="X35" i="7" a="1"/>
  <c r="X35" i="7" s="1"/>
  <c r="W6" i="9"/>
  <c r="W70" i="7" a="1"/>
  <c r="W70" i="7" s="1"/>
  <c r="W59" i="7"/>
  <c r="Y289" i="8"/>
  <c r="Y299" i="8" s="1"/>
  <c r="X299" i="8"/>
  <c r="R31" i="8"/>
  <c r="R98" i="8" s="1" a="1"/>
  <c r="R98" i="8" s="1"/>
  <c r="R32" i="8"/>
  <c r="R85" i="8" s="1" a="1"/>
  <c r="R85" i="8" s="1"/>
  <c r="R28" i="8"/>
  <c r="R95" i="8" s="1" a="1"/>
  <c r="R95" i="8" s="1"/>
  <c r="Q339" i="8"/>
  <c r="R31" i="9" s="1"/>
  <c r="R26" i="8"/>
  <c r="R267" i="8" s="1"/>
  <c r="S337" i="8"/>
  <c r="T29" i="9" s="1"/>
  <c r="T30" i="8"/>
  <c r="T97" i="8" s="1" a="1"/>
  <c r="T97" i="8" s="1"/>
  <c r="R30" i="8"/>
  <c r="R106" i="8" s="1" a="1"/>
  <c r="R106" i="8" s="1"/>
  <c r="S29" i="8"/>
  <c r="S105" i="8" s="1" a="1"/>
  <c r="S105" i="8" s="1"/>
  <c r="T29" i="8"/>
  <c r="T96" i="8" s="1" a="1"/>
  <c r="T96" i="8" s="1"/>
  <c r="R29" i="8"/>
  <c r="Q340" i="8"/>
  <c r="Q351" i="8" s="1"/>
  <c r="Q338" i="8"/>
  <c r="R30" i="9" s="1"/>
  <c r="S30" i="8"/>
  <c r="S106" i="8" s="1" a="1"/>
  <c r="S106" i="8" s="1"/>
  <c r="R339" i="8"/>
  <c r="R350" i="8" s="1"/>
  <c r="T31" i="8"/>
  <c r="T98" i="8" s="1" a="1"/>
  <c r="T98" i="8" s="1"/>
  <c r="S28" i="8"/>
  <c r="S95" i="8" s="1" a="1"/>
  <c r="S95" i="8" s="1"/>
  <c r="R340" i="8"/>
  <c r="R351" i="8" s="1"/>
  <c r="T26" i="8"/>
  <c r="T33" i="8" s="1"/>
  <c r="S340" i="8"/>
  <c r="T32" i="9" s="1"/>
  <c r="T28" i="8"/>
  <c r="T104" i="8" s="1" a="1"/>
  <c r="T104" i="8" s="1"/>
  <c r="S339" i="8"/>
  <c r="T31" i="9" s="1"/>
  <c r="U28" i="8"/>
  <c r="U104" i="8" s="1" a="1"/>
  <c r="U104" i="8" s="1"/>
  <c r="S26" i="8"/>
  <c r="S33" i="8" s="1"/>
  <c r="S100" i="8" s="1"/>
  <c r="U29" i="8"/>
  <c r="U105" i="8" s="1" a="1"/>
  <c r="U105" i="8" s="1"/>
  <c r="U30" i="8"/>
  <c r="U97" i="8" s="1" a="1"/>
  <c r="U97" i="8" s="1"/>
  <c r="S32" i="8"/>
  <c r="S85" i="8" s="1" a="1"/>
  <c r="S85" i="8" s="1"/>
  <c r="R338" i="8"/>
  <c r="R37" i="8"/>
  <c r="R38" i="8" s="1"/>
  <c r="S31" i="8"/>
  <c r="S107" i="8" s="1" a="1"/>
  <c r="S107" i="8" s="1"/>
  <c r="S338" i="8"/>
  <c r="T32" i="8"/>
  <c r="T273" i="8" s="1"/>
  <c r="S37" i="8"/>
  <c r="S278" i="8" s="1"/>
  <c r="T339" i="8"/>
  <c r="U31" i="9" s="1"/>
  <c r="U32" i="8"/>
  <c r="U85" i="8" s="1" a="1"/>
  <c r="U85" i="8" s="1"/>
  <c r="V30" i="8"/>
  <c r="V271" i="8" s="1"/>
  <c r="T337" i="8"/>
  <c r="T348" i="8" s="1"/>
  <c r="V28" i="8"/>
  <c r="V95" i="8" s="1" a="1"/>
  <c r="V95" i="8" s="1"/>
  <c r="U340" i="8"/>
  <c r="T340" i="8"/>
  <c r="T351" i="8" s="1"/>
  <c r="V32" i="8"/>
  <c r="V99" i="8" s="1" a="1"/>
  <c r="V99" i="8" s="1"/>
  <c r="U339" i="8"/>
  <c r="U350" i="8" s="1"/>
  <c r="W32" i="8"/>
  <c r="W108" i="8" s="1" a="1"/>
  <c r="W108" i="8" s="1"/>
  <c r="U337" i="8"/>
  <c r="U348" i="8" s="1"/>
  <c r="T338" i="8"/>
  <c r="Y32" i="8"/>
  <c r="Y273" i="8" s="1"/>
  <c r="V340" i="8"/>
  <c r="W32" i="9" s="1"/>
  <c r="V29" i="8"/>
  <c r="X32" i="8"/>
  <c r="U31" i="8"/>
  <c r="U98" i="8" s="1" a="1"/>
  <c r="U98" i="8" s="1"/>
  <c r="S336" i="8"/>
  <c r="S347" i="8" s="1"/>
  <c r="V31" i="8"/>
  <c r="V272" i="8" s="1"/>
  <c r="T37" i="8"/>
  <c r="T278" i="8" s="1"/>
  <c r="W30" i="8"/>
  <c r="W271" i="8" s="1"/>
  <c r="V26" i="8"/>
  <c r="V267" i="8" s="1"/>
  <c r="Y28" i="8"/>
  <c r="Y104" i="8" s="1" a="1"/>
  <c r="Y104" i="8" s="1"/>
  <c r="U26" i="8"/>
  <c r="U267" i="8" s="1"/>
  <c r="W340" i="8"/>
  <c r="W351" i="8" s="1"/>
  <c r="W28" i="8"/>
  <c r="W104" i="8" s="1" a="1"/>
  <c r="W104" i="8" s="1"/>
  <c r="U338" i="8"/>
  <c r="V30" i="9" s="1"/>
  <c r="U37" i="8"/>
  <c r="U278" i="8" s="1"/>
  <c r="T336" i="8"/>
  <c r="U28" i="9" s="1"/>
  <c r="V339" i="8"/>
  <c r="V37" i="8"/>
  <c r="V278" i="8" s="1"/>
  <c r="X340" i="8"/>
  <c r="W339" i="8"/>
  <c r="W350" i="8" s="1"/>
  <c r="X28" i="8"/>
  <c r="X104" i="8" s="1" a="1"/>
  <c r="X104" i="8" s="1"/>
  <c r="X30" i="8"/>
  <c r="X97" i="8" s="1" a="1"/>
  <c r="X97" i="8" s="1"/>
  <c r="W31" i="8"/>
  <c r="W272" i="8" s="1"/>
  <c r="V338" i="8"/>
  <c r="W30" i="9" s="1"/>
  <c r="X31" i="8"/>
  <c r="X98" i="8" s="1" a="1"/>
  <c r="X98" i="8" s="1"/>
  <c r="X339" i="8"/>
  <c r="Y31" i="8"/>
  <c r="Y272" i="8" s="1"/>
  <c r="W338" i="8"/>
  <c r="X30" i="9" s="1"/>
  <c r="U336" i="8"/>
  <c r="V28" i="9" s="1"/>
  <c r="Y30" i="8"/>
  <c r="Y271" i="8" s="1"/>
  <c r="V336" i="8"/>
  <c r="V347" i="8" s="1"/>
  <c r="W26" i="8"/>
  <c r="W267" i="8" s="1"/>
  <c r="X26" i="8"/>
  <c r="X33" i="8" s="1"/>
  <c r="X100" i="8" s="1"/>
  <c r="X338" i="8"/>
  <c r="W336" i="8"/>
  <c r="X28" i="9" s="1"/>
  <c r="Y26" i="8"/>
  <c r="Y33" i="8" s="1"/>
  <c r="X336" i="8"/>
  <c r="Q337" i="8"/>
  <c r="Q371" i="8" s="1"/>
  <c r="R337" i="8"/>
  <c r="R348" i="8" s="1"/>
  <c r="R336" i="8"/>
  <c r="S28" i="9" s="1"/>
  <c r="Q336" i="8"/>
  <c r="R28" i="9" s="1"/>
  <c r="G139" i="9" l="1" a="1"/>
  <c r="G139" i="9" s="1"/>
  <c r="G146" i="9" s="1"/>
  <c r="H136" i="9" a="1"/>
  <c r="H136" i="9" s="1"/>
  <c r="G141" i="9"/>
  <c r="Q127" i="9"/>
  <c r="Q136" i="9" s="1" a="1"/>
  <c r="Q136" i="9" s="1"/>
  <c r="J138" i="9" a="1"/>
  <c r="J138" i="9" s="1"/>
  <c r="N138" i="9" a="1"/>
  <c r="N138" i="9" s="1"/>
  <c r="Q129" i="9"/>
  <c r="K138" i="9" s="1" a="1"/>
  <c r="K138" i="9" s="1"/>
  <c r="N136" i="9" a="1"/>
  <c r="N136" i="9" s="1"/>
  <c r="O143" i="9" s="1"/>
  <c r="Q138" i="9" a="1"/>
  <c r="Q138" i="9" s="1"/>
  <c r="Q145" i="9" s="1"/>
  <c r="M141" i="9"/>
  <c r="G138" i="9" a="1"/>
  <c r="G138" i="9" s="1"/>
  <c r="F138" i="9" a="1"/>
  <c r="F138" i="9" s="1"/>
  <c r="M136" i="9" a="1"/>
  <c r="M136" i="9" s="1"/>
  <c r="L136" i="9" a="1"/>
  <c r="L136" i="9" s="1"/>
  <c r="O138" i="9" a="1"/>
  <c r="O138" i="9" s="1"/>
  <c r="P145" i="9" s="1"/>
  <c r="H138" i="9" a="1"/>
  <c r="H138" i="9" s="1"/>
  <c r="M138" i="9" a="1"/>
  <c r="M138" i="9" s="1"/>
  <c r="K136" i="9" a="1"/>
  <c r="K136" i="9" s="1"/>
  <c r="K143" i="9" s="1"/>
  <c r="I136" i="9" a="1"/>
  <c r="I136" i="9" s="1"/>
  <c r="J143" i="9" s="1"/>
  <c r="L138" i="9" a="1"/>
  <c r="L138" i="9" s="1"/>
  <c r="L145" i="9" s="1"/>
  <c r="P136" i="9" a="1"/>
  <c r="P136" i="9" s="1"/>
  <c r="Q143" i="9" s="1"/>
  <c r="I138" i="9" a="1"/>
  <c r="I138" i="9" s="1"/>
  <c r="I145" i="9" s="1"/>
  <c r="J142" i="9"/>
  <c r="W24" i="9"/>
  <c r="F136" i="9" a="1"/>
  <c r="F136" i="9" s="1"/>
  <c r="G143" i="9" s="1"/>
  <c r="P141" i="9"/>
  <c r="N142" i="9"/>
  <c r="V355" i="8"/>
  <c r="V356" i="8" s="1"/>
  <c r="H143" i="9"/>
  <c r="I141" i="9"/>
  <c r="H142" i="9"/>
  <c r="O142" i="9"/>
  <c r="I142" i="9"/>
  <c r="N157" i="9"/>
  <c r="M157" i="9"/>
  <c r="K142" i="9"/>
  <c r="G157" i="9"/>
  <c r="Q144" i="9"/>
  <c r="L157" i="9"/>
  <c r="W29" i="8"/>
  <c r="W105" i="8" s="1" a="1"/>
  <c r="W105" i="8" s="1"/>
  <c r="I157" i="9"/>
  <c r="O157" i="9"/>
  <c r="H157" i="9"/>
  <c r="Q141" i="9"/>
  <c r="W37" i="8"/>
  <c r="W38" i="8" s="1"/>
  <c r="W110" i="8" s="1"/>
  <c r="V337" i="8"/>
  <c r="W29" i="9" s="1"/>
  <c r="P157" i="9"/>
  <c r="M144" i="9"/>
  <c r="K157" i="9"/>
  <c r="L141" i="9"/>
  <c r="F157" i="9"/>
  <c r="J157" i="9"/>
  <c r="P142" i="9"/>
  <c r="L142" i="9"/>
  <c r="G142" i="9"/>
  <c r="H141" i="9"/>
  <c r="P144" i="9"/>
  <c r="N141" i="9"/>
  <c r="J144" i="9"/>
  <c r="L144" i="9"/>
  <c r="N144" i="9"/>
  <c r="J159" i="9"/>
  <c r="H159" i="9"/>
  <c r="O159" i="9"/>
  <c r="K159" i="9"/>
  <c r="K144" i="9"/>
  <c r="M142" i="9"/>
  <c r="Q159" i="9"/>
  <c r="L159" i="9"/>
  <c r="M159" i="9"/>
  <c r="G159" i="9"/>
  <c r="O141" i="9"/>
  <c r="F159" i="9"/>
  <c r="N159" i="9"/>
  <c r="O144" i="9"/>
  <c r="I159" i="9"/>
  <c r="I144" i="9"/>
  <c r="U37" i="7" a="1"/>
  <c r="U37" i="7" s="1"/>
  <c r="U54" i="7" s="1"/>
  <c r="T72" i="7" a="1"/>
  <c r="T72" i="7" s="1"/>
  <c r="T61" i="7"/>
  <c r="T8" i="9"/>
  <c r="T54" i="7"/>
  <c r="T73" i="7" s="1" a="1"/>
  <c r="T73" i="7" s="1"/>
  <c r="P146" i="9"/>
  <c r="S32" i="9"/>
  <c r="M146" i="9"/>
  <c r="W332" i="8"/>
  <c r="X24" i="9" s="1"/>
  <c r="Q146" i="9"/>
  <c r="I146" i="9"/>
  <c r="N146" i="9"/>
  <c r="K146" i="9"/>
  <c r="X29" i="8"/>
  <c r="X96" i="8" s="1" a="1"/>
  <c r="X96" i="8" s="1"/>
  <c r="Y14" i="8"/>
  <c r="Y19" i="8" s="1"/>
  <c r="X36" i="8"/>
  <c r="X277" i="8" s="1"/>
  <c r="X255" i="8"/>
  <c r="U71" i="7" a="1"/>
  <c r="U71" i="7" s="1"/>
  <c r="U60" i="7"/>
  <c r="V36" i="7" a="1"/>
  <c r="V36" i="7" s="1"/>
  <c r="U7" i="9"/>
  <c r="O146" i="9"/>
  <c r="J146" i="9"/>
  <c r="K145" i="9"/>
  <c r="L146" i="9"/>
  <c r="Y95" i="8" a="1"/>
  <c r="Y95" i="8" s="1"/>
  <c r="Y113" i="8" s="1"/>
  <c r="R347" i="8"/>
  <c r="S381" i="8" s="1"/>
  <c r="S96" i="8" a="1"/>
  <c r="S96" i="8" s="1"/>
  <c r="S114" i="8" s="1"/>
  <c r="Q350" i="8"/>
  <c r="Q384" i="8" s="1"/>
  <c r="W82" i="8" a="1"/>
  <c r="W82" i="8" s="1"/>
  <c r="S99" i="8" a="1"/>
  <c r="S99" i="8" s="1"/>
  <c r="W99" i="8" a="1"/>
  <c r="W99" i="8" s="1"/>
  <c r="W117" i="8" s="1"/>
  <c r="Y99" i="7" a="1"/>
  <c r="Y99" i="7" s="1"/>
  <c r="X131" i="7" a="1"/>
  <c r="X131" i="7" s="1"/>
  <c r="X38" i="9"/>
  <c r="Y97" i="8" a="1"/>
  <c r="Y97" i="8" s="1"/>
  <c r="W98" i="8" a="1"/>
  <c r="W98" i="8" s="1"/>
  <c r="V132" i="7" a="1"/>
  <c r="V132" i="7" s="1"/>
  <c r="V120" i="7"/>
  <c r="V149" i="7" s="1" a="1"/>
  <c r="V149" i="7" s="1"/>
  <c r="X97" i="7" a="1"/>
  <c r="X97" i="7" s="1"/>
  <c r="W129" i="7" a="1"/>
  <c r="W129" i="7" s="1"/>
  <c r="W36" i="9"/>
  <c r="W116" i="7"/>
  <c r="Y98" i="7" a="1"/>
  <c r="Y98" i="7" s="1"/>
  <c r="X37" i="9"/>
  <c r="X130" i="7" a="1"/>
  <c r="X130" i="7" s="1"/>
  <c r="Y267" i="8"/>
  <c r="Y98" i="8" a="1"/>
  <c r="Y98" i="8" s="1"/>
  <c r="Y85" i="8" a="1"/>
  <c r="Y85" i="8" s="1"/>
  <c r="U273" i="8"/>
  <c r="T350" i="8"/>
  <c r="U384" i="8" s="1"/>
  <c r="S374" i="8"/>
  <c r="W97" i="8" a="1"/>
  <c r="W97" i="8" s="1"/>
  <c r="T106" i="8" a="1"/>
  <c r="T106" i="8" s="1"/>
  <c r="T115" i="8" s="1"/>
  <c r="V351" i="8"/>
  <c r="W385" i="8" s="1"/>
  <c r="R107" i="8" a="1"/>
  <c r="R107" i="8" s="1"/>
  <c r="R116" i="8" s="1"/>
  <c r="T99" i="8" a="1"/>
  <c r="T99" i="8" s="1"/>
  <c r="V269" i="8"/>
  <c r="V273" i="8"/>
  <c r="T267" i="8"/>
  <c r="V373" i="8"/>
  <c r="R104" i="8" a="1"/>
  <c r="R104" i="8" s="1"/>
  <c r="R113" i="8" s="1"/>
  <c r="V104" i="8" a="1"/>
  <c r="V104" i="8" s="1"/>
  <c r="V113" i="8" s="1"/>
  <c r="S98" i="8" a="1"/>
  <c r="S98" i="8" s="1"/>
  <c r="S116" i="8" s="1"/>
  <c r="R82" i="8" a="1"/>
  <c r="R82" i="8" s="1"/>
  <c r="V98" i="8" a="1"/>
  <c r="V98" i="8" s="1"/>
  <c r="X82" i="8" a="1"/>
  <c r="X82" i="8" s="1"/>
  <c r="X344" i="8"/>
  <c r="X345" i="8" s="1"/>
  <c r="X269" i="8"/>
  <c r="R110" i="8"/>
  <c r="R101" i="8"/>
  <c r="U272" i="8"/>
  <c r="R278" i="8"/>
  <c r="U107" i="8" a="1"/>
  <c r="U107" i="8" s="1"/>
  <c r="U116" i="8" s="1"/>
  <c r="V97" i="8" a="1"/>
  <c r="V97" i="8" s="1"/>
  <c r="W96" i="8" a="1"/>
  <c r="W96" i="8" s="1"/>
  <c r="W114" i="8" s="1"/>
  <c r="U372" i="8"/>
  <c r="S272" i="8"/>
  <c r="W106" i="8" a="1"/>
  <c r="W106" i="8" s="1"/>
  <c r="W83" i="8" a="1"/>
  <c r="W83" i="8" s="1"/>
  <c r="T28" i="9"/>
  <c r="V349" i="8"/>
  <c r="T85" i="8" a="1"/>
  <c r="T85" i="8" s="1"/>
  <c r="S267" i="8"/>
  <c r="W107" i="8" a="1"/>
  <c r="W107" i="8" s="1"/>
  <c r="V82" i="8" a="1"/>
  <c r="V82" i="8" s="1"/>
  <c r="T108" i="8" a="1"/>
  <c r="T108" i="8" s="1"/>
  <c r="U33" i="8"/>
  <c r="U100" i="8" s="1"/>
  <c r="X267" i="8"/>
  <c r="R97" i="8" a="1"/>
  <c r="R97" i="8" s="1"/>
  <c r="R115" i="8" s="1"/>
  <c r="T274" i="8"/>
  <c r="T84" i="8" a="1"/>
  <c r="T84" i="8" s="1"/>
  <c r="T100" i="8"/>
  <c r="V38" i="8"/>
  <c r="V110" i="8" s="1"/>
  <c r="T272" i="8"/>
  <c r="S38" i="8"/>
  <c r="T107" i="8" a="1"/>
  <c r="T107" i="8" s="1"/>
  <c r="T116" i="8" s="1"/>
  <c r="Y35" i="7" a="1"/>
  <c r="Y35" i="7" s="1"/>
  <c r="X6" i="9"/>
  <c r="X70" i="7" a="1"/>
  <c r="X70" i="7" s="1"/>
  <c r="X59" i="7"/>
  <c r="Y108" i="8" a="1"/>
  <c r="Y108" i="8" s="1"/>
  <c r="Y99" i="8" a="1"/>
  <c r="Y99" i="8" s="1"/>
  <c r="U371" i="8"/>
  <c r="S270" i="8"/>
  <c r="W273" i="8"/>
  <c r="S274" i="8"/>
  <c r="U83" i="8" a="1"/>
  <c r="U83" i="8" s="1"/>
  <c r="R99" i="8" a="1"/>
  <c r="R99" i="8" s="1"/>
  <c r="W85" i="8" a="1"/>
  <c r="W85" i="8" s="1"/>
  <c r="S84" i="8" a="1"/>
  <c r="S84" i="8" s="1"/>
  <c r="S109" i="8"/>
  <c r="S118" i="8" s="1"/>
  <c r="V106" i="8" a="1"/>
  <c r="V106" i="8" s="1"/>
  <c r="V107" i="8" a="1"/>
  <c r="V107" i="8" s="1"/>
  <c r="R269" i="8"/>
  <c r="V33" i="8"/>
  <c r="V109" i="8" s="1"/>
  <c r="R273" i="8"/>
  <c r="R108" i="8" a="1"/>
  <c r="R108" i="8" s="1"/>
  <c r="V29" i="9"/>
  <c r="T38" i="8"/>
  <c r="R272" i="8"/>
  <c r="W28" i="9"/>
  <c r="W31" i="9"/>
  <c r="X373" i="8"/>
  <c r="Y31" i="9"/>
  <c r="W344" i="8"/>
  <c r="W345" i="8" s="1"/>
  <c r="R370" i="8"/>
  <c r="S372" i="8"/>
  <c r="R374" i="8"/>
  <c r="X350" i="8"/>
  <c r="X384" i="8" s="1"/>
  <c r="U344" i="8"/>
  <c r="U345" i="8" s="1"/>
  <c r="T370" i="8"/>
  <c r="Y338" i="8"/>
  <c r="Y372" i="8" s="1"/>
  <c r="U30" i="9"/>
  <c r="T372" i="8"/>
  <c r="T347" i="8"/>
  <c r="T381" i="8" s="1"/>
  <c r="S344" i="8"/>
  <c r="S345" i="8" s="1"/>
  <c r="Q374" i="8"/>
  <c r="X372" i="8"/>
  <c r="Y30" i="9"/>
  <c r="S351" i="8"/>
  <c r="S385" i="8" s="1"/>
  <c r="V372" i="8"/>
  <c r="R372" i="8"/>
  <c r="X349" i="8"/>
  <c r="U370" i="8"/>
  <c r="Q372" i="8"/>
  <c r="X31" i="9"/>
  <c r="S370" i="8"/>
  <c r="T374" i="8"/>
  <c r="W349" i="8"/>
  <c r="Y340" i="8"/>
  <c r="Z32" i="9" s="1"/>
  <c r="U32" i="9"/>
  <c r="T373" i="8"/>
  <c r="S373" i="8"/>
  <c r="Y339" i="8"/>
  <c r="Z31" i="9" s="1"/>
  <c r="R32" i="9"/>
  <c r="S350" i="8"/>
  <c r="S384" i="8" s="1"/>
  <c r="S30" i="9"/>
  <c r="U382" i="8"/>
  <c r="U374" i="8"/>
  <c r="V32" i="9"/>
  <c r="U351" i="8"/>
  <c r="U385" i="8" s="1"/>
  <c r="X85" i="8" a="1"/>
  <c r="X85" i="8" s="1"/>
  <c r="X99" i="8" a="1"/>
  <c r="X99" i="8" s="1"/>
  <c r="X108" i="8" a="1"/>
  <c r="X108" i="8" s="1"/>
  <c r="X273" i="8"/>
  <c r="X370" i="8"/>
  <c r="Y28" i="9"/>
  <c r="X347" i="8"/>
  <c r="Y336" i="8"/>
  <c r="R385" i="8"/>
  <c r="Q385" i="8"/>
  <c r="S104" i="8" a="1"/>
  <c r="S104" i="8" s="1"/>
  <c r="S113" i="8" s="1"/>
  <c r="S269" i="8"/>
  <c r="S82" i="8" a="1"/>
  <c r="S82" i="8" s="1"/>
  <c r="S83" i="8" a="1"/>
  <c r="S83" i="8" s="1"/>
  <c r="T269" i="8"/>
  <c r="T82" i="8" a="1"/>
  <c r="T82" i="8" s="1"/>
  <c r="T95" i="8" a="1"/>
  <c r="T95" i="8" s="1"/>
  <c r="T113" i="8" s="1"/>
  <c r="S273" i="8"/>
  <c r="S108" i="8" a="1"/>
  <c r="S108" i="8" s="1"/>
  <c r="T83" i="8" a="1"/>
  <c r="T83" i="8" s="1"/>
  <c r="W33" i="8"/>
  <c r="U38" i="8"/>
  <c r="X32" i="9"/>
  <c r="W374" i="8"/>
  <c r="V270" i="8"/>
  <c r="V105" i="8" a="1"/>
  <c r="V105" i="8" s="1"/>
  <c r="V83" i="8" a="1"/>
  <c r="V83" i="8" s="1"/>
  <c r="V96" i="8" a="1"/>
  <c r="V96" i="8" s="1"/>
  <c r="T344" i="8"/>
  <c r="X107" i="8" a="1"/>
  <c r="X107" i="8" s="1"/>
  <c r="X116" i="8" s="1"/>
  <c r="X272" i="8"/>
  <c r="U347" i="8"/>
  <c r="V381" i="8" s="1"/>
  <c r="T371" i="8"/>
  <c r="T349" i="8"/>
  <c r="R373" i="8"/>
  <c r="R33" i="8"/>
  <c r="Y107" i="8" a="1"/>
  <c r="Y107" i="8" s="1"/>
  <c r="X274" i="8"/>
  <c r="T271" i="8"/>
  <c r="U29" i="9"/>
  <c r="X109" i="8"/>
  <c r="X118" i="8" s="1"/>
  <c r="V374" i="8"/>
  <c r="V108" i="8" a="1"/>
  <c r="V108" i="8" s="1"/>
  <c r="V117" i="8" s="1"/>
  <c r="S31" i="9"/>
  <c r="Q348" i="8"/>
  <c r="Q382" i="8" s="1"/>
  <c r="T30" i="9"/>
  <c r="S349" i="8"/>
  <c r="X84" i="8" a="1"/>
  <c r="X84" i="8" s="1"/>
  <c r="R29" i="9"/>
  <c r="U349" i="8"/>
  <c r="T105" i="8" a="1"/>
  <c r="T105" i="8" s="1"/>
  <c r="T114" i="8" s="1"/>
  <c r="T270" i="8"/>
  <c r="U106" i="8" a="1"/>
  <c r="U106" i="8" s="1"/>
  <c r="U115" i="8" s="1"/>
  <c r="U271" i="8"/>
  <c r="Y100" i="8"/>
  <c r="Y109" i="8"/>
  <c r="Y84" i="8" a="1"/>
  <c r="Y84" i="8" s="1"/>
  <c r="Y274" i="8"/>
  <c r="Y32" i="9"/>
  <c r="X374" i="8"/>
  <c r="X351" i="8"/>
  <c r="X385" i="8" s="1"/>
  <c r="V370" i="8"/>
  <c r="W347" i="8"/>
  <c r="W370" i="8"/>
  <c r="W373" i="8"/>
  <c r="V344" i="8"/>
  <c r="V350" i="8"/>
  <c r="V384" i="8" s="1"/>
  <c r="V85" i="8" a="1"/>
  <c r="V85" i="8" s="1"/>
  <c r="S97" i="8" a="1"/>
  <c r="S97" i="8" s="1"/>
  <c r="S115" i="8" s="1"/>
  <c r="R270" i="8"/>
  <c r="R83" i="8" a="1"/>
  <c r="R83" i="8" s="1"/>
  <c r="R96" i="8" a="1"/>
  <c r="R96" i="8" s="1"/>
  <c r="X271" i="8"/>
  <c r="X106" i="8" a="1"/>
  <c r="X106" i="8" s="1"/>
  <c r="X115" i="8" s="1"/>
  <c r="R105" i="8" a="1"/>
  <c r="R105" i="8" s="1"/>
  <c r="U82" i="8" a="1"/>
  <c r="U82" i="8" s="1"/>
  <c r="U269" i="8"/>
  <c r="U95" i="8" a="1"/>
  <c r="U95" i="8" s="1"/>
  <c r="U113" i="8" s="1"/>
  <c r="S271" i="8"/>
  <c r="S348" i="8"/>
  <c r="S382" i="8" s="1"/>
  <c r="S371" i="8"/>
  <c r="Q370" i="8"/>
  <c r="T109" i="8"/>
  <c r="X95" i="8" a="1"/>
  <c r="X95" i="8" s="1"/>
  <c r="X113" i="8" s="1"/>
  <c r="U99" i="8" a="1"/>
  <c r="U99" i="8" s="1"/>
  <c r="Q344" i="8"/>
  <c r="Q373" i="8"/>
  <c r="U96" i="8" a="1"/>
  <c r="U96" i="8" s="1"/>
  <c r="U114" i="8" s="1"/>
  <c r="W372" i="8"/>
  <c r="W95" i="8" a="1"/>
  <c r="W95" i="8" s="1"/>
  <c r="W113" i="8" s="1"/>
  <c r="Y82" i="8" a="1"/>
  <c r="Y82" i="8" s="1"/>
  <c r="U108" i="8" a="1"/>
  <c r="U108" i="8" s="1"/>
  <c r="Q349" i="8"/>
  <c r="Q383" i="8" s="1"/>
  <c r="Q347" i="8"/>
  <c r="U270" i="8"/>
  <c r="R371" i="8"/>
  <c r="Y106" i="8" a="1"/>
  <c r="Y106" i="8" s="1"/>
  <c r="W269" i="8"/>
  <c r="U373" i="8"/>
  <c r="S29" i="9"/>
  <c r="R271" i="8"/>
  <c r="Y269" i="8"/>
  <c r="V31" i="9"/>
  <c r="R344" i="8"/>
  <c r="R349" i="8"/>
  <c r="H146" i="9" l="1"/>
  <c r="J145" i="9"/>
  <c r="P143" i="9"/>
  <c r="L143" i="9"/>
  <c r="G145" i="9"/>
  <c r="M143" i="9"/>
  <c r="I143" i="9"/>
  <c r="N145" i="9"/>
  <c r="H145" i="9"/>
  <c r="M145" i="9"/>
  <c r="W270" i="8"/>
  <c r="O145" i="9"/>
  <c r="V348" i="8"/>
  <c r="V382" i="8" s="1"/>
  <c r="V371" i="8"/>
  <c r="W278" i="8"/>
  <c r="N143" i="9"/>
  <c r="W355" i="8"/>
  <c r="W356" i="8" s="1"/>
  <c r="Y115" i="8"/>
  <c r="W366" i="8"/>
  <c r="T58" i="7"/>
  <c r="T90" i="7" s="1" a="1"/>
  <c r="T90" i="7" s="1"/>
  <c r="W101" i="8"/>
  <c r="W119" i="8" s="1"/>
  <c r="V37" i="7" a="1"/>
  <c r="V37" i="7" s="1"/>
  <c r="V54" i="7" s="1"/>
  <c r="U8" i="9"/>
  <c r="U89" i="9" s="1" a="1"/>
  <c r="U89" i="9" s="1"/>
  <c r="U72" i="7" a="1"/>
  <c r="U72" i="7" s="1"/>
  <c r="U61" i="7"/>
  <c r="X83" i="8" a="1"/>
  <c r="X83" i="8" s="1"/>
  <c r="X270" i="8"/>
  <c r="X105" i="8" a="1"/>
  <c r="X105" i="8" s="1"/>
  <c r="X114" i="8" s="1"/>
  <c r="X332" i="8"/>
  <c r="X355" i="8" s="1"/>
  <c r="X356" i="8" s="1"/>
  <c r="X337" i="8"/>
  <c r="V116" i="8"/>
  <c r="X260" i="8"/>
  <c r="W337" i="8"/>
  <c r="X37" i="8"/>
  <c r="R381" i="8"/>
  <c r="S117" i="8"/>
  <c r="Y255" i="8"/>
  <c r="Y36" i="8"/>
  <c r="Y29" i="8"/>
  <c r="U73" i="7" a="1"/>
  <c r="U73" i="7" s="1"/>
  <c r="U58" i="7"/>
  <c r="R384" i="8"/>
  <c r="V71" i="7" a="1"/>
  <c r="V71" i="7" s="1"/>
  <c r="V60" i="7"/>
  <c r="W36" i="7" a="1"/>
  <c r="W36" i="7" s="1"/>
  <c r="V7" i="9"/>
  <c r="W116" i="8"/>
  <c r="T117" i="8"/>
  <c r="Y116" i="8"/>
  <c r="Z98" i="7" a="1"/>
  <c r="Z98" i="7" s="1"/>
  <c r="Y37" i="9"/>
  <c r="Y130" i="7" a="1"/>
  <c r="Y130" i="7" s="1"/>
  <c r="W132" i="7" a="1"/>
  <c r="W132" i="7" s="1"/>
  <c r="W120" i="7"/>
  <c r="W149" i="7" s="1" a="1"/>
  <c r="W149" i="7" s="1"/>
  <c r="Y97" i="7" a="1"/>
  <c r="Y97" i="7" s="1"/>
  <c r="X36" i="9"/>
  <c r="X116" i="7"/>
  <c r="X129" i="7" a="1"/>
  <c r="X129" i="7" s="1"/>
  <c r="Z99" i="7" a="1"/>
  <c r="Z99" i="7" s="1"/>
  <c r="Y38" i="9"/>
  <c r="Y131" i="7" a="1"/>
  <c r="Y131" i="7" s="1"/>
  <c r="X383" i="8"/>
  <c r="V100" i="8"/>
  <c r="V118" i="8" s="1"/>
  <c r="T84" i="9" a="1"/>
  <c r="T84" i="9" s="1"/>
  <c r="U274" i="8"/>
  <c r="U109" i="8"/>
  <c r="U118" i="8" s="1"/>
  <c r="W115" i="8"/>
  <c r="V274" i="8"/>
  <c r="T68" i="9" a="1"/>
  <c r="T68" i="9" s="1"/>
  <c r="V84" i="8" a="1"/>
  <c r="V84" i="8" s="1"/>
  <c r="V101" i="8"/>
  <c r="V119" i="8" s="1"/>
  <c r="R117" i="8"/>
  <c r="T118" i="8"/>
  <c r="U84" i="8" a="1"/>
  <c r="U84" i="8" s="1"/>
  <c r="X379" i="8"/>
  <c r="Z30" i="9"/>
  <c r="T91" i="9" a="1"/>
  <c r="T91" i="9" s="1"/>
  <c r="T71" i="9" a="1"/>
  <c r="T71" i="9" s="1"/>
  <c r="T104" i="9" a="1"/>
  <c r="T104" i="9" s="1"/>
  <c r="Y349" i="8"/>
  <c r="Y383" i="8" s="1"/>
  <c r="R114" i="8"/>
  <c r="T102" i="9" a="1"/>
  <c r="T102" i="9" s="1"/>
  <c r="V115" i="8"/>
  <c r="T98" i="9" a="1"/>
  <c r="T98" i="9" s="1"/>
  <c r="T384" i="8"/>
  <c r="R119" i="8"/>
  <c r="Y117" i="8"/>
  <c r="W378" i="8"/>
  <c r="Z35" i="7" a="1"/>
  <c r="Z35" i="7" s="1"/>
  <c r="Y6" i="9"/>
  <c r="Y70" i="7" a="1"/>
  <c r="Y70" i="7" s="1"/>
  <c r="Y59" i="7"/>
  <c r="S110" i="8"/>
  <c r="S101" i="8"/>
  <c r="S105" i="9" a="1"/>
  <c r="S105" i="9" s="1"/>
  <c r="S150" i="9" s="1" a="1"/>
  <c r="S150" i="9" s="1"/>
  <c r="S158" i="9" s="1"/>
  <c r="U67" i="9" a="1"/>
  <c r="U67" i="9" s="1"/>
  <c r="T110" i="8"/>
  <c r="T101" i="8"/>
  <c r="U71" i="9" a="1"/>
  <c r="U71" i="9" s="1"/>
  <c r="R91" i="9" a="1"/>
  <c r="R91" i="9" s="1"/>
  <c r="U74" i="9" a="1"/>
  <c r="U74" i="9" s="1"/>
  <c r="W113" i="9" a="1"/>
  <c r="W113" i="9" s="1"/>
  <c r="T70" i="9" a="1"/>
  <c r="T70" i="9" s="1"/>
  <c r="T80" i="9" a="1"/>
  <c r="T80" i="9" s="1"/>
  <c r="S72" i="9" a="1"/>
  <c r="S72" i="9" s="1"/>
  <c r="T100" i="9" a="1"/>
  <c r="T100" i="9" s="1"/>
  <c r="T119" i="9" s="1" a="1"/>
  <c r="T119" i="9" s="1"/>
  <c r="T107" i="9" a="1"/>
  <c r="T107" i="9" s="1"/>
  <c r="X378" i="8"/>
  <c r="T95" i="9" a="1"/>
  <c r="T95" i="9" s="1"/>
  <c r="T86" i="9" a="1"/>
  <c r="T86" i="9" s="1"/>
  <c r="T65" i="9" a="1"/>
  <c r="T65" i="9" s="1"/>
  <c r="Y350" i="8"/>
  <c r="Y384" i="8" s="1"/>
  <c r="R107" i="9" a="1"/>
  <c r="R107" i="9" s="1"/>
  <c r="W383" i="8"/>
  <c r="V385" i="8"/>
  <c r="U64" i="9" a="1"/>
  <c r="U64" i="9" s="1"/>
  <c r="R96" i="9" a="1"/>
  <c r="R96" i="9" s="1"/>
  <c r="R100" i="9" a="1"/>
  <c r="R100" i="9" s="1"/>
  <c r="R119" i="9" s="1" a="1"/>
  <c r="R119" i="9" s="1"/>
  <c r="Y373" i="8"/>
  <c r="S89" i="9" a="1"/>
  <c r="S89" i="9" s="1"/>
  <c r="S104" i="9" a="1"/>
  <c r="S104" i="9" s="1"/>
  <c r="S81" i="9" a="1"/>
  <c r="S81" i="9" s="1"/>
  <c r="S116" i="9" s="1" a="1"/>
  <c r="S116" i="9" s="1"/>
  <c r="S92" i="9" a="1"/>
  <c r="S92" i="9" s="1"/>
  <c r="S96" i="9" a="1"/>
  <c r="S96" i="9" s="1"/>
  <c r="S95" i="9" a="1"/>
  <c r="S95" i="9" s="1"/>
  <c r="S64" i="9" a="1"/>
  <c r="S64" i="9" s="1"/>
  <c r="T97" i="9" a="1"/>
  <c r="T97" i="9" s="1"/>
  <c r="Y344" i="8"/>
  <c r="S85" i="9" a="1"/>
  <c r="S85" i="9" s="1"/>
  <c r="T385" i="8"/>
  <c r="Y374" i="8"/>
  <c r="Y351" i="8"/>
  <c r="Y385" i="8" s="1"/>
  <c r="R98" i="9" a="1"/>
  <c r="R98" i="9" s="1"/>
  <c r="U98" i="9" a="1"/>
  <c r="U98" i="9" s="1"/>
  <c r="R82" i="9" a="1"/>
  <c r="R82" i="9" s="1"/>
  <c r="T77" i="9" a="1"/>
  <c r="T77" i="9" s="1"/>
  <c r="T74" i="9" a="1"/>
  <c r="T74" i="9" s="1"/>
  <c r="S101" i="9" a="1"/>
  <c r="S101" i="9" s="1"/>
  <c r="S120" i="9" s="1" a="1"/>
  <c r="S120" i="9" s="1"/>
  <c r="S77" i="9" a="1"/>
  <c r="S77" i="9" s="1"/>
  <c r="T99" i="9" a="1"/>
  <c r="T99" i="9" s="1"/>
  <c r="R109" i="8"/>
  <c r="R100" i="8"/>
  <c r="R84" i="8" a="1"/>
  <c r="R84" i="8" s="1"/>
  <c r="R274" i="8"/>
  <c r="V114" i="8"/>
  <c r="Y347" i="8"/>
  <c r="Y370" i="8"/>
  <c r="Z28" i="9"/>
  <c r="Y118" i="8"/>
  <c r="R106" i="9" a="1"/>
  <c r="R106" i="9" s="1"/>
  <c r="R70" i="9" a="1"/>
  <c r="R70" i="9" s="1"/>
  <c r="R101" i="9" a="1"/>
  <c r="R101" i="9" s="1"/>
  <c r="R120" i="9" s="1" a="1"/>
  <c r="R120" i="9" s="1"/>
  <c r="R69" i="9" a="1"/>
  <c r="R69" i="9" s="1"/>
  <c r="R79" i="9" a="1"/>
  <c r="R79" i="9" s="1"/>
  <c r="R114" i="9" s="1" a="1"/>
  <c r="R114" i="9" s="1"/>
  <c r="R104" i="9" a="1"/>
  <c r="R104" i="9" s="1"/>
  <c r="R87" i="9" a="1"/>
  <c r="R87" i="9" s="1"/>
  <c r="R77" i="9" a="1"/>
  <c r="R77" i="9" s="1"/>
  <c r="R86" i="9" a="1"/>
  <c r="R86" i="9" s="1"/>
  <c r="R65" i="9" a="1"/>
  <c r="R65" i="9" s="1"/>
  <c r="R90" i="9" a="1"/>
  <c r="R90" i="9" s="1"/>
  <c r="R94" i="9" a="1"/>
  <c r="R94" i="9" s="1"/>
  <c r="R103" i="9" a="1"/>
  <c r="R103" i="9" s="1"/>
  <c r="R122" i="9" s="1" a="1"/>
  <c r="R122" i="9" s="1"/>
  <c r="R72" i="9" a="1"/>
  <c r="R72" i="9" s="1"/>
  <c r="R67" i="9" a="1"/>
  <c r="R67" i="9" s="1"/>
  <c r="R81" i="9" a="1"/>
  <c r="R81" i="9" s="1"/>
  <c r="R116" i="9" s="1" a="1"/>
  <c r="R116" i="9" s="1"/>
  <c r="R88" i="9" a="1"/>
  <c r="R88" i="9" s="1"/>
  <c r="R74" i="9" a="1"/>
  <c r="R74" i="9" s="1"/>
  <c r="R93" i="9" a="1"/>
  <c r="R93" i="9" s="1"/>
  <c r="R75" i="9" a="1"/>
  <c r="R75" i="9" s="1"/>
  <c r="R95" i="9" a="1"/>
  <c r="R95" i="9" s="1"/>
  <c r="R89" i="9" a="1"/>
  <c r="R89" i="9" s="1"/>
  <c r="R71" i="9" a="1"/>
  <c r="R71" i="9" s="1"/>
  <c r="R83" i="9" a="1"/>
  <c r="R83" i="9" s="1"/>
  <c r="R76" i="9" a="1"/>
  <c r="R76" i="9" s="1"/>
  <c r="T79" i="9" a="1"/>
  <c r="T79" i="9" s="1"/>
  <c r="T114" i="9" s="1" a="1"/>
  <c r="T114" i="9" s="1"/>
  <c r="X381" i="8"/>
  <c r="S83" i="9" a="1"/>
  <c r="S83" i="9" s="1"/>
  <c r="S94" i="9" a="1"/>
  <c r="S94" i="9" s="1"/>
  <c r="S74" i="9" a="1"/>
  <c r="S74" i="9" s="1"/>
  <c r="S70" i="9" a="1"/>
  <c r="S70" i="9" s="1"/>
  <c r="S97" i="9" a="1"/>
  <c r="S97" i="9" s="1"/>
  <c r="S76" i="9" a="1"/>
  <c r="S76" i="9" s="1"/>
  <c r="S90" i="9" a="1"/>
  <c r="S90" i="9" s="1"/>
  <c r="S67" i="9" a="1"/>
  <c r="S67" i="9" s="1"/>
  <c r="S100" i="9" a="1"/>
  <c r="S100" i="9" s="1"/>
  <c r="S119" i="9" s="1" a="1"/>
  <c r="S119" i="9" s="1"/>
  <c r="S88" i="9" a="1"/>
  <c r="S88" i="9" s="1"/>
  <c r="S98" i="9" a="1"/>
  <c r="S98" i="9" s="1"/>
  <c r="S86" i="9" a="1"/>
  <c r="S86" i="9" s="1"/>
  <c r="S78" i="9" a="1"/>
  <c r="S78" i="9" s="1"/>
  <c r="S93" i="9" a="1"/>
  <c r="S93" i="9" s="1"/>
  <c r="S106" i="9" a="1"/>
  <c r="S106" i="9" s="1"/>
  <c r="S84" i="9" a="1"/>
  <c r="S84" i="9" s="1"/>
  <c r="S68" i="9" a="1"/>
  <c r="S68" i="9" s="1"/>
  <c r="S65" i="9" a="1"/>
  <c r="S65" i="9" s="1"/>
  <c r="U101" i="8"/>
  <c r="U110" i="8"/>
  <c r="T64" i="9" a="1"/>
  <c r="T64" i="9" s="1"/>
  <c r="T73" i="9" a="1"/>
  <c r="T73" i="9" s="1"/>
  <c r="T103" i="9" a="1"/>
  <c r="T103" i="9" s="1"/>
  <c r="T122" i="9" s="1" a="1"/>
  <c r="T122" i="9" s="1"/>
  <c r="T69" i="9" a="1"/>
  <c r="T69" i="9" s="1"/>
  <c r="T78" i="9" a="1"/>
  <c r="T78" i="9" s="1"/>
  <c r="T93" i="9" a="1"/>
  <c r="T93" i="9" s="1"/>
  <c r="T101" i="9" a="1"/>
  <c r="T101" i="9" s="1"/>
  <c r="T120" i="9" s="1" a="1"/>
  <c r="T120" i="9" s="1"/>
  <c r="T90" i="9" a="1"/>
  <c r="T90" i="9" s="1"/>
  <c r="T85" i="9" a="1"/>
  <c r="T85" i="9" s="1"/>
  <c r="T105" i="9" a="1"/>
  <c r="T105" i="9" s="1"/>
  <c r="T106" i="9" a="1"/>
  <c r="T106" i="9" s="1"/>
  <c r="S102" i="9" a="1"/>
  <c r="S102" i="9" s="1"/>
  <c r="T66" i="9" a="1"/>
  <c r="T66" i="9" s="1"/>
  <c r="W384" i="8"/>
  <c r="X117" i="8"/>
  <c r="S73" i="9" a="1"/>
  <c r="S73" i="9" s="1"/>
  <c r="S71" i="9" a="1"/>
  <c r="S71" i="9" s="1"/>
  <c r="T87" i="9" a="1"/>
  <c r="T87" i="9" s="1"/>
  <c r="W109" i="8"/>
  <c r="W274" i="8"/>
  <c r="W84" i="8" a="1"/>
  <c r="W84" i="8" s="1"/>
  <c r="W100" i="8"/>
  <c r="S87" i="9" a="1"/>
  <c r="S87" i="9" s="1"/>
  <c r="S107" i="9" a="1"/>
  <c r="S107" i="9" s="1"/>
  <c r="R99" i="9" a="1"/>
  <c r="R99" i="9" s="1"/>
  <c r="T94" i="9" a="1"/>
  <c r="T94" i="9" s="1"/>
  <c r="T383" i="8"/>
  <c r="U383" i="8"/>
  <c r="V383" i="8"/>
  <c r="V345" i="8"/>
  <c r="V378" i="8"/>
  <c r="R64" i="9" a="1"/>
  <c r="R64" i="9" s="1"/>
  <c r="T96" i="9" a="1"/>
  <c r="T96" i="9" s="1"/>
  <c r="U87" i="9" a="1"/>
  <c r="U87" i="9" s="1"/>
  <c r="U91" i="9" a="1"/>
  <c r="U91" i="9" s="1"/>
  <c r="U81" i="9" a="1"/>
  <c r="U81" i="9" s="1"/>
  <c r="U116" i="9" s="1" a="1"/>
  <c r="U116" i="9" s="1"/>
  <c r="U107" i="9" a="1"/>
  <c r="U107" i="9" s="1"/>
  <c r="U80" i="9" a="1"/>
  <c r="U80" i="9" s="1"/>
  <c r="U77" i="9" a="1"/>
  <c r="U77" i="9" s="1"/>
  <c r="U82" i="9" a="1"/>
  <c r="U82" i="9" s="1"/>
  <c r="U85" i="9" a="1"/>
  <c r="U85" i="9" s="1"/>
  <c r="U99" i="9" a="1"/>
  <c r="U99" i="9" s="1"/>
  <c r="R78" i="9" a="1"/>
  <c r="R78" i="9" s="1"/>
  <c r="T72" i="9" a="1"/>
  <c r="T72" i="9" s="1"/>
  <c r="T83" i="9" a="1"/>
  <c r="T83" i="9" s="1"/>
  <c r="T82" i="9" a="1"/>
  <c r="T82" i="9" s="1"/>
  <c r="R105" i="9" a="1"/>
  <c r="R105" i="9" s="1"/>
  <c r="R92" i="9" a="1"/>
  <c r="R92" i="9" s="1"/>
  <c r="W381" i="8"/>
  <c r="S99" i="9" a="1"/>
  <c r="S99" i="9" s="1"/>
  <c r="T89" i="9" a="1"/>
  <c r="T89" i="9" s="1"/>
  <c r="U353" i="8"/>
  <c r="U381" i="8"/>
  <c r="R345" i="8"/>
  <c r="R378" i="8"/>
  <c r="S378" i="8"/>
  <c r="R73" i="9" a="1"/>
  <c r="R73" i="9" s="1"/>
  <c r="R68" i="9" a="1"/>
  <c r="R68" i="9" s="1"/>
  <c r="R102" i="9" a="1"/>
  <c r="R102" i="9" s="1"/>
  <c r="S103" i="9" a="1"/>
  <c r="S103" i="9" s="1"/>
  <c r="S122" i="9" s="1" a="1"/>
  <c r="S122" i="9" s="1"/>
  <c r="T76" i="9" a="1"/>
  <c r="T76" i="9" s="1"/>
  <c r="S353" i="8"/>
  <c r="T382" i="8"/>
  <c r="S91" i="9" a="1"/>
  <c r="S91" i="9" s="1"/>
  <c r="Q353" i="8"/>
  <c r="Q387" i="8" s="1"/>
  <c r="Q381" i="8"/>
  <c r="R66" i="9" a="1"/>
  <c r="R66" i="9" s="1"/>
  <c r="R382" i="8"/>
  <c r="S75" i="9" a="1"/>
  <c r="S75" i="9" s="1"/>
  <c r="T92" i="9" a="1"/>
  <c r="T92" i="9" s="1"/>
  <c r="T353" i="8"/>
  <c r="T378" i="8"/>
  <c r="U378" i="8"/>
  <c r="T345" i="8"/>
  <c r="S383" i="8"/>
  <c r="Q345" i="8"/>
  <c r="Q379" i="8" s="1"/>
  <c r="Q378" i="8"/>
  <c r="S66" i="9" a="1"/>
  <c r="S66" i="9" s="1"/>
  <c r="T81" i="9" a="1"/>
  <c r="T81" i="9" s="1"/>
  <c r="T116" i="9" s="1" a="1"/>
  <c r="T116" i="9" s="1"/>
  <c r="R85" i="9" a="1"/>
  <c r="R85" i="9" s="1"/>
  <c r="S80" i="9" a="1"/>
  <c r="S80" i="9" s="1"/>
  <c r="R84" i="9" a="1"/>
  <c r="R84" i="9" s="1"/>
  <c r="U117" i="8"/>
  <c r="R97" i="9" a="1"/>
  <c r="R97" i="9" s="1"/>
  <c r="S79" i="9" a="1"/>
  <c r="S79" i="9" s="1"/>
  <c r="S114" i="9" s="1" a="1"/>
  <c r="S114" i="9" s="1"/>
  <c r="T75" i="9" a="1"/>
  <c r="T75" i="9" s="1"/>
  <c r="R383" i="8"/>
  <c r="R353" i="8"/>
  <c r="S82" i="9" a="1"/>
  <c r="S82" i="9" s="1"/>
  <c r="R80" i="9" a="1"/>
  <c r="R80" i="9" s="1"/>
  <c r="S69" i="9" a="1"/>
  <c r="S69" i="9" s="1"/>
  <c r="T67" i="9" a="1"/>
  <c r="T67" i="9" s="1"/>
  <c r="T88" i="9" a="1"/>
  <c r="T88" i="9" s="1"/>
  <c r="V353" i="8" l="1"/>
  <c r="X366" i="8"/>
  <c r="S115" i="9" a="1"/>
  <c r="S115" i="9" s="1"/>
  <c r="T205" i="9" a="1"/>
  <c r="T205" i="9" s="1"/>
  <c r="U90" i="7" a="1"/>
  <c r="U90" i="7" s="1"/>
  <c r="T121" i="9" a="1"/>
  <c r="T121" i="9" s="1"/>
  <c r="T203" i="9" a="1"/>
  <c r="T203" i="9" s="1"/>
  <c r="S202" i="9" a="1"/>
  <c r="S202" i="9" s="1"/>
  <c r="Y24" i="9"/>
  <c r="U94" i="9" a="1"/>
  <c r="U94" i="9" s="1"/>
  <c r="U153" i="9" s="1" a="1"/>
  <c r="U153" i="9" s="1"/>
  <c r="U161" i="9" s="1"/>
  <c r="S121" i="9" a="1"/>
  <c r="S121" i="9" s="1"/>
  <c r="S127" i="9" s="1"/>
  <c r="S136" i="9" s="1" a="1"/>
  <c r="S136" i="9" s="1"/>
  <c r="U75" i="9" a="1"/>
  <c r="U75" i="9" s="1"/>
  <c r="U115" i="9" s="1" a="1"/>
  <c r="U115" i="9" s="1"/>
  <c r="U83" i="9" a="1"/>
  <c r="U83" i="9" s="1"/>
  <c r="U68" i="9" a="1"/>
  <c r="U68" i="9" s="1"/>
  <c r="U96" i="9" a="1"/>
  <c r="U96" i="9" s="1"/>
  <c r="U208" i="9" s="1" a="1"/>
  <c r="U208" i="9" s="1"/>
  <c r="U65" i="9" a="1"/>
  <c r="U65" i="9" s="1"/>
  <c r="U102" i="9" a="1"/>
  <c r="U102" i="9" s="1"/>
  <c r="U84" i="9" a="1"/>
  <c r="U84" i="9" s="1"/>
  <c r="U117" i="9" s="1" a="1"/>
  <c r="U117" i="9" s="1"/>
  <c r="U76" i="9" a="1"/>
  <c r="U76" i="9" s="1"/>
  <c r="U105" i="9" a="1"/>
  <c r="U105" i="9" s="1"/>
  <c r="U150" i="9" s="1" a="1"/>
  <c r="U150" i="9" s="1"/>
  <c r="U158" i="9" s="1"/>
  <c r="R205" i="9" a="1"/>
  <c r="R205" i="9" s="1"/>
  <c r="U104" i="9" a="1"/>
  <c r="U104" i="9" s="1"/>
  <c r="U149" i="9" s="1" a="1"/>
  <c r="U149" i="9" s="1"/>
  <c r="U157" i="9" s="1"/>
  <c r="U100" i="9" a="1"/>
  <c r="U100" i="9" s="1"/>
  <c r="U119" i="9" s="1" a="1"/>
  <c r="U119" i="9" s="1"/>
  <c r="U78" i="9" a="1"/>
  <c r="U78" i="9" s="1"/>
  <c r="U73" i="9" a="1"/>
  <c r="U73" i="9" s="1"/>
  <c r="U118" i="9" s="1" a="1"/>
  <c r="U118" i="9" s="1"/>
  <c r="U90" i="9" a="1"/>
  <c r="U90" i="9" s="1"/>
  <c r="U93" i="9" a="1"/>
  <c r="U93" i="9" s="1"/>
  <c r="U152" i="9" s="1" a="1"/>
  <c r="U152" i="9" s="1"/>
  <c r="U160" i="9" s="1"/>
  <c r="U79" i="9" a="1"/>
  <c r="U79" i="9" s="1"/>
  <c r="U114" i="9" s="1" a="1"/>
  <c r="U114" i="9" s="1"/>
  <c r="U66" i="9" a="1"/>
  <c r="U66" i="9" s="1"/>
  <c r="U103" i="9" a="1"/>
  <c r="U103" i="9" s="1"/>
  <c r="U122" i="9" s="1" a="1"/>
  <c r="U122" i="9" s="1"/>
  <c r="U128" i="9" s="1"/>
  <c r="U137" i="9" s="1" a="1"/>
  <c r="U137" i="9" s="1"/>
  <c r="U70" i="9" a="1"/>
  <c r="U70" i="9" s="1"/>
  <c r="U72" i="9" a="1"/>
  <c r="U72" i="9" s="1"/>
  <c r="U92" i="9" a="1"/>
  <c r="U92" i="9" s="1"/>
  <c r="R206" i="9" a="1"/>
  <c r="R206" i="9" s="1"/>
  <c r="U97" i="9" a="1"/>
  <c r="U97" i="9" s="1"/>
  <c r="R202" i="9" a="1"/>
  <c r="R202" i="9" s="1"/>
  <c r="U86" i="9" a="1"/>
  <c r="U86" i="9" s="1"/>
  <c r="U106" i="9" a="1"/>
  <c r="U106" i="9" s="1"/>
  <c r="U206" i="9" s="1" a="1"/>
  <c r="U206" i="9" s="1"/>
  <c r="U101" i="9" a="1"/>
  <c r="U101" i="9" s="1"/>
  <c r="U120" i="9" s="1" a="1"/>
  <c r="U120" i="9" s="1"/>
  <c r="U69" i="9" a="1"/>
  <c r="U69" i="9" s="1"/>
  <c r="U88" i="9" a="1"/>
  <c r="U88" i="9" s="1"/>
  <c r="U95" i="9" a="1"/>
  <c r="U95" i="9" s="1"/>
  <c r="U205" i="9" s="1" a="1"/>
  <c r="U205" i="9" s="1"/>
  <c r="S206" i="9" a="1"/>
  <c r="S206" i="9" s="1"/>
  <c r="T206" i="9" a="1"/>
  <c r="T206" i="9" s="1"/>
  <c r="S205" i="9" a="1"/>
  <c r="S205" i="9" s="1"/>
  <c r="U202" i="9" a="1"/>
  <c r="U202" i="9" s="1"/>
  <c r="S203" i="9" a="1"/>
  <c r="S203" i="9" s="1"/>
  <c r="R203" i="9" a="1"/>
  <c r="R203" i="9" s="1"/>
  <c r="T199" i="9" a="1"/>
  <c r="T199" i="9" s="1"/>
  <c r="T202" i="9" a="1"/>
  <c r="T202" i="9" s="1"/>
  <c r="S151" i="9" a="1"/>
  <c r="S151" i="9" s="1"/>
  <c r="S159" i="9" s="1"/>
  <c r="Y332" i="8"/>
  <c r="Y355" i="8" s="1"/>
  <c r="Y356" i="8" s="1"/>
  <c r="R151" i="9" a="1"/>
  <c r="R151" i="9" s="1"/>
  <c r="R159" i="9" s="1"/>
  <c r="R154" i="9" a="1"/>
  <c r="R154" i="9" s="1"/>
  <c r="R162" i="9" s="1"/>
  <c r="W37" i="7" a="1"/>
  <c r="W37" i="7" s="1"/>
  <c r="W54" i="7" s="1"/>
  <c r="V72" i="7" a="1"/>
  <c r="V72" i="7" s="1"/>
  <c r="V61" i="7"/>
  <c r="V8" i="9"/>
  <c r="V81" i="9" s="1" a="1"/>
  <c r="V81" i="9" s="1"/>
  <c r="V116" i="9" s="1" a="1"/>
  <c r="V116" i="9" s="1"/>
  <c r="S152" i="9" a="1"/>
  <c r="S152" i="9" s="1"/>
  <c r="S160" i="9" s="1"/>
  <c r="S154" i="9" a="1"/>
  <c r="S154" i="9" s="1"/>
  <c r="S162" i="9" s="1"/>
  <c r="T152" i="9" a="1"/>
  <c r="T152" i="9" s="1"/>
  <c r="T160" i="9" s="1"/>
  <c r="T154" i="9" a="1"/>
  <c r="T154" i="9" s="1"/>
  <c r="T162" i="9" s="1"/>
  <c r="R153" i="9" a="1"/>
  <c r="R153" i="9" s="1"/>
  <c r="R161" i="9" s="1"/>
  <c r="S149" i="9" a="1"/>
  <c r="S149" i="9" s="1"/>
  <c r="S157" i="9" s="1"/>
  <c r="T153" i="9" a="1"/>
  <c r="T153" i="9" s="1"/>
  <c r="T161" i="9" s="1"/>
  <c r="S153" i="9" a="1"/>
  <c r="S153" i="9" s="1"/>
  <c r="S161" i="9" s="1"/>
  <c r="T149" i="9" a="1"/>
  <c r="T149" i="9" s="1"/>
  <c r="T157" i="9" s="1"/>
  <c r="T151" i="9" a="1"/>
  <c r="T151" i="9" s="1"/>
  <c r="T159" i="9" s="1"/>
  <c r="T150" i="9" a="1"/>
  <c r="T150" i="9" s="1"/>
  <c r="T158" i="9" s="1"/>
  <c r="R150" i="9" a="1"/>
  <c r="R150" i="9" s="1"/>
  <c r="R158" i="9" s="1"/>
  <c r="Y337" i="8"/>
  <c r="Y29" i="9"/>
  <c r="X371" i="8"/>
  <c r="X348" i="8"/>
  <c r="X278" i="8"/>
  <c r="X38" i="8"/>
  <c r="W348" i="8"/>
  <c r="W371" i="8"/>
  <c r="X29" i="9"/>
  <c r="Y260" i="8"/>
  <c r="Y37" i="8"/>
  <c r="Y278" i="8" s="1"/>
  <c r="Y105" i="8" a="1"/>
  <c r="Y105" i="8" s="1"/>
  <c r="Y270" i="8"/>
  <c r="Y83" i="8" a="1"/>
  <c r="Y83" i="8" s="1"/>
  <c r="Y96" i="8" a="1"/>
  <c r="Y96" i="8" s="1"/>
  <c r="Y277" i="8"/>
  <c r="V73" i="7" a="1"/>
  <c r="V73" i="7" s="1"/>
  <c r="V58" i="7"/>
  <c r="V90" i="7" s="1" a="1"/>
  <c r="V90" i="7" s="1"/>
  <c r="W7" i="9"/>
  <c r="W60" i="7"/>
  <c r="W71" i="7" a="1"/>
  <c r="W71" i="7" s="1"/>
  <c r="X36" i="7" a="1"/>
  <c r="X36" i="7" s="1"/>
  <c r="R124" i="9" a="1"/>
  <c r="R124" i="9" s="1"/>
  <c r="R152" i="9" a="1"/>
  <c r="R152" i="9" s="1"/>
  <c r="R160" i="9" s="1"/>
  <c r="AA99" i="7" a="1"/>
  <c r="AA99" i="7" s="1"/>
  <c r="Z131" i="7" a="1"/>
  <c r="Z131" i="7" s="1"/>
  <c r="Z38" i="9"/>
  <c r="X132" i="7" a="1"/>
  <c r="X132" i="7" s="1"/>
  <c r="X120" i="7"/>
  <c r="X149" i="7" s="1" a="1"/>
  <c r="X149" i="7" s="1"/>
  <c r="Z97" i="7" a="1"/>
  <c r="Z97" i="7" s="1"/>
  <c r="Y36" i="9"/>
  <c r="Y116" i="7"/>
  <c r="Y129" i="7" a="1"/>
  <c r="Y129" i="7" s="1"/>
  <c r="R123" i="9" a="1"/>
  <c r="R123" i="9" s="1"/>
  <c r="R149" i="9" a="1"/>
  <c r="R149" i="9" s="1"/>
  <c r="R157" i="9" s="1"/>
  <c r="AA98" i="7" a="1"/>
  <c r="AA98" i="7" s="1"/>
  <c r="Z37" i="9"/>
  <c r="Z130" i="7" a="1"/>
  <c r="Z130" i="7" s="1"/>
  <c r="S119" i="8"/>
  <c r="T118" i="9" a="1"/>
  <c r="T118" i="9" s="1"/>
  <c r="W118" i="8"/>
  <c r="T123" i="9" a="1"/>
  <c r="T123" i="9" s="1"/>
  <c r="S387" i="8"/>
  <c r="T208" i="9" a="1"/>
  <c r="T208" i="9" s="1"/>
  <c r="T119" i="8"/>
  <c r="R118" i="8"/>
  <c r="R208" i="9" a="1"/>
  <c r="R208" i="9" s="1"/>
  <c r="AA35" i="7" a="1"/>
  <c r="AA35" i="7" s="1"/>
  <c r="Z70" i="7" a="1"/>
  <c r="Z70" i="7" s="1"/>
  <c r="Z6" i="9"/>
  <c r="Z59" i="7"/>
  <c r="T117" i="9" a="1"/>
  <c r="T117" i="9" s="1"/>
  <c r="T200" i="9" a="1"/>
  <c r="T200" i="9" s="1"/>
  <c r="T126" i="9"/>
  <c r="T135" i="9" s="1" a="1"/>
  <c r="T135" i="9" s="1"/>
  <c r="S118" i="9" a="1"/>
  <c r="S118" i="9" s="1"/>
  <c r="S199" i="9" a="1"/>
  <c r="S199" i="9" s="1"/>
  <c r="U209" i="9" a="1"/>
  <c r="U209" i="9" s="1"/>
  <c r="U113" i="9" a="1"/>
  <c r="U113" i="9" s="1"/>
  <c r="R118" i="9" a="1"/>
  <c r="R118" i="9" s="1"/>
  <c r="R199" i="9" a="1"/>
  <c r="R199" i="9" s="1"/>
  <c r="S123" i="9" a="1"/>
  <c r="S123" i="9" s="1"/>
  <c r="X113" i="9" a="1"/>
  <c r="X113" i="9" s="1"/>
  <c r="R115" i="9" a="1"/>
  <c r="R115" i="9" s="1"/>
  <c r="R209" i="9" a="1"/>
  <c r="R209" i="9" s="1"/>
  <c r="R113" i="9" a="1"/>
  <c r="R113" i="9" s="1"/>
  <c r="Y113" i="9" a="1"/>
  <c r="Y113" i="9" s="1"/>
  <c r="S128" i="9"/>
  <c r="S137" i="9" s="1" a="1"/>
  <c r="S137" i="9" s="1"/>
  <c r="R128" i="9"/>
  <c r="R137" i="9" s="1" a="1"/>
  <c r="R137" i="9" s="1"/>
  <c r="R144" i="9" s="1"/>
  <c r="R117" i="9" a="1"/>
  <c r="R117" i="9" s="1"/>
  <c r="R200" i="9" a="1"/>
  <c r="R200" i="9" s="1"/>
  <c r="T209" i="9" a="1"/>
  <c r="T209" i="9" s="1"/>
  <c r="T113" i="9" a="1"/>
  <c r="T113" i="9" s="1"/>
  <c r="S124" i="9" a="1"/>
  <c r="S124" i="9" s="1"/>
  <c r="S126" i="9"/>
  <c r="S135" i="9" s="1" a="1"/>
  <c r="S135" i="9" s="1"/>
  <c r="S209" i="9" a="1"/>
  <c r="S209" i="9" s="1"/>
  <c r="S113" i="9" a="1"/>
  <c r="S113" i="9" s="1"/>
  <c r="R121" i="9" a="1"/>
  <c r="R121" i="9" s="1"/>
  <c r="V113" i="9" a="1"/>
  <c r="V113" i="9" s="1"/>
  <c r="T128" i="9"/>
  <c r="T137" i="9" s="1" a="1"/>
  <c r="T137" i="9" s="1"/>
  <c r="T124" i="9" a="1"/>
  <c r="T124" i="9" s="1"/>
  <c r="S117" i="9" a="1"/>
  <c r="S117" i="9" s="1"/>
  <c r="S200" i="9" a="1"/>
  <c r="S200" i="9" s="1"/>
  <c r="U121" i="9" a="1"/>
  <c r="U121" i="9" s="1"/>
  <c r="S208" i="9" a="1"/>
  <c r="S208" i="9" s="1"/>
  <c r="R126" i="9"/>
  <c r="R135" i="9" s="1" a="1"/>
  <c r="R135" i="9" s="1"/>
  <c r="R142" i="9" s="1"/>
  <c r="T115" i="9" a="1"/>
  <c r="T115" i="9" s="1"/>
  <c r="Y378" i="8"/>
  <c r="Y345" i="8"/>
  <c r="Y379" i="8" s="1"/>
  <c r="T387" i="8"/>
  <c r="U387" i="8"/>
  <c r="T379" i="8"/>
  <c r="U379" i="8"/>
  <c r="V387" i="8"/>
  <c r="Y381" i="8"/>
  <c r="V379" i="8"/>
  <c r="W379" i="8"/>
  <c r="R379" i="8"/>
  <c r="S379" i="8"/>
  <c r="U119" i="8"/>
  <c r="R387" i="8"/>
  <c r="U200" i="9" l="1" a="1"/>
  <c r="U200" i="9" s="1"/>
  <c r="Y366" i="8"/>
  <c r="V89" i="9" a="1"/>
  <c r="V89" i="9" s="1"/>
  <c r="Z24" i="9"/>
  <c r="T127" i="9"/>
  <c r="U124" i="9" a="1"/>
  <c r="U124" i="9" s="1"/>
  <c r="U127" i="9"/>
  <c r="U151" i="9" a="1"/>
  <c r="U151" i="9" s="1"/>
  <c r="U159" i="9" s="1"/>
  <c r="V86" i="9" a="1"/>
  <c r="V86" i="9" s="1"/>
  <c r="V97" i="9" a="1"/>
  <c r="V97" i="9" s="1"/>
  <c r="U123" i="9" a="1"/>
  <c r="U123" i="9" s="1"/>
  <c r="U129" i="9" s="1"/>
  <c r="U138" i="9" s="1" a="1"/>
  <c r="U138" i="9" s="1"/>
  <c r="U126" i="9"/>
  <c r="U135" i="9" s="1" a="1"/>
  <c r="U135" i="9" s="1"/>
  <c r="U142" i="9" s="1"/>
  <c r="U203" i="9" a="1"/>
  <c r="U203" i="9" s="1"/>
  <c r="V88" i="9" a="1"/>
  <c r="V88" i="9" s="1"/>
  <c r="U154" i="9" a="1"/>
  <c r="U154" i="9" s="1"/>
  <c r="U162" i="9" s="1"/>
  <c r="U199" i="9" a="1"/>
  <c r="U199" i="9" s="1"/>
  <c r="V68" i="9" a="1"/>
  <c r="V68" i="9" s="1"/>
  <c r="V65" i="9" a="1"/>
  <c r="V65" i="9" s="1"/>
  <c r="V87" i="9" a="1"/>
  <c r="V87" i="9" s="1"/>
  <c r="V85" i="9" a="1"/>
  <c r="V85" i="9" s="1"/>
  <c r="V106" i="9" a="1"/>
  <c r="V106" i="9" s="1"/>
  <c r="V80" i="9" a="1"/>
  <c r="V80" i="9" s="1"/>
  <c r="V93" i="9" a="1"/>
  <c r="V93" i="9" s="1"/>
  <c r="V69" i="9" a="1"/>
  <c r="V69" i="9" s="1"/>
  <c r="V101" i="9" a="1"/>
  <c r="V101" i="9" s="1"/>
  <c r="V120" i="9" s="1" a="1"/>
  <c r="V120" i="9" s="1"/>
  <c r="V76" i="9" a="1"/>
  <c r="V76" i="9" s="1"/>
  <c r="V64" i="9" a="1"/>
  <c r="V64" i="9" s="1"/>
  <c r="V83" i="9" a="1"/>
  <c r="V83" i="9" s="1"/>
  <c r="V107" i="9" a="1"/>
  <c r="V107" i="9" s="1"/>
  <c r="V209" i="9" s="1" a="1"/>
  <c r="V209" i="9" s="1"/>
  <c r="V75" i="9" a="1"/>
  <c r="V75" i="9" s="1"/>
  <c r="V102" i="9" a="1"/>
  <c r="V102" i="9" s="1"/>
  <c r="V100" i="9" a="1"/>
  <c r="V100" i="9" s="1"/>
  <c r="V119" i="9" s="1" a="1"/>
  <c r="V119" i="9" s="1"/>
  <c r="V125" i="9" s="1"/>
  <c r="V134" i="9" s="1" a="1"/>
  <c r="V134" i="9" s="1"/>
  <c r="V92" i="9" a="1"/>
  <c r="V92" i="9" s="1"/>
  <c r="V77" i="9" a="1"/>
  <c r="V77" i="9" s="1"/>
  <c r="V94" i="9" a="1"/>
  <c r="V94" i="9" s="1"/>
  <c r="V153" i="9" s="1" a="1"/>
  <c r="V153" i="9" s="1"/>
  <c r="V161" i="9" s="1"/>
  <c r="V82" i="9" a="1"/>
  <c r="V82" i="9" s="1"/>
  <c r="V78" i="9" a="1"/>
  <c r="V78" i="9" s="1"/>
  <c r="V90" i="9" a="1"/>
  <c r="V90" i="9" s="1"/>
  <c r="V99" i="9" a="1"/>
  <c r="V99" i="9" s="1"/>
  <c r="V121" i="9" s="1" a="1"/>
  <c r="V121" i="9" s="1"/>
  <c r="V70" i="9" a="1"/>
  <c r="V70" i="9" s="1"/>
  <c r="V96" i="9" a="1"/>
  <c r="V96" i="9" s="1"/>
  <c r="V84" i="9" a="1"/>
  <c r="V84" i="9" s="1"/>
  <c r="V74" i="9" a="1"/>
  <c r="V74" i="9" s="1"/>
  <c r="V79" i="9" a="1"/>
  <c r="V79" i="9" s="1"/>
  <c r="V114" i="9" s="1" a="1"/>
  <c r="V114" i="9" s="1"/>
  <c r="V71" i="9" a="1"/>
  <c r="V71" i="9" s="1"/>
  <c r="V72" i="9" a="1"/>
  <c r="V72" i="9" s="1"/>
  <c r="V98" i="9" a="1"/>
  <c r="V98" i="9" s="1"/>
  <c r="V103" i="9" a="1"/>
  <c r="V103" i="9" s="1"/>
  <c r="V122" i="9" s="1" a="1"/>
  <c r="V122" i="9" s="1"/>
  <c r="V128" i="9" s="1"/>
  <c r="V137" i="9" s="1" a="1"/>
  <c r="V137" i="9" s="1"/>
  <c r="V144" i="9" s="1"/>
  <c r="W72" i="7" a="1"/>
  <c r="W72" i="7" s="1"/>
  <c r="W61" i="7"/>
  <c r="X37" i="7" a="1"/>
  <c r="X37" i="7" s="1"/>
  <c r="X54" i="7" s="1"/>
  <c r="W8" i="9"/>
  <c r="W77" i="9" s="1" a="1"/>
  <c r="W77" i="9" s="1"/>
  <c r="V66" i="9" a="1"/>
  <c r="V66" i="9" s="1"/>
  <c r="V91" i="9" a="1"/>
  <c r="V91" i="9" s="1"/>
  <c r="V104" i="9" a="1"/>
  <c r="V104" i="9" s="1"/>
  <c r="V105" i="9" a="1"/>
  <c r="V105" i="9" s="1"/>
  <c r="V150" i="9" s="1" a="1"/>
  <c r="V150" i="9" s="1"/>
  <c r="V158" i="9" s="1"/>
  <c r="V95" i="9" a="1"/>
  <c r="V95" i="9" s="1"/>
  <c r="V154" i="9" s="1" a="1"/>
  <c r="V154" i="9" s="1"/>
  <c r="V162" i="9" s="1"/>
  <c r="V73" i="9" a="1"/>
  <c r="V73" i="9" s="1"/>
  <c r="V67" i="9" a="1"/>
  <c r="V67" i="9" s="1"/>
  <c r="V152" i="9" a="1"/>
  <c r="V152" i="9" s="1"/>
  <c r="V160" i="9" s="1"/>
  <c r="V124" i="9" a="1"/>
  <c r="V124" i="9" s="1"/>
  <c r="V151" i="9" a="1"/>
  <c r="V151" i="9" s="1"/>
  <c r="V159" i="9" s="1"/>
  <c r="X353" i="8"/>
  <c r="X382" i="8"/>
  <c r="Y38" i="8"/>
  <c r="Y101" i="8" s="1"/>
  <c r="Y371" i="8"/>
  <c r="Z29" i="9"/>
  <c r="W353" i="8"/>
  <c r="W387" i="8" s="1"/>
  <c r="W382" i="8"/>
  <c r="X110" i="8"/>
  <c r="X101" i="8"/>
  <c r="Y348" i="8"/>
  <c r="Y114" i="8"/>
  <c r="U144" i="9"/>
  <c r="W73" i="7" a="1"/>
  <c r="W73" i="7" s="1"/>
  <c r="W58" i="7"/>
  <c r="W90" i="7" s="1" a="1"/>
  <c r="W90" i="7" s="1"/>
  <c r="X7" i="9"/>
  <c r="X60" i="7"/>
  <c r="Y36" i="7" a="1"/>
  <c r="Y36" i="7" s="1"/>
  <c r="X71" i="7" a="1"/>
  <c r="X71" i="7" s="1"/>
  <c r="T130" i="9"/>
  <c r="T144" i="9"/>
  <c r="AA97" i="7" a="1"/>
  <c r="AA97" i="7" s="1"/>
  <c r="Z36" i="9"/>
  <c r="Z129" i="7" a="1"/>
  <c r="Z129" i="7" s="1"/>
  <c r="Z116" i="7"/>
  <c r="AB98" i="7" a="1"/>
  <c r="AB98" i="7" s="1"/>
  <c r="AA130" i="7" a="1"/>
  <c r="AA130" i="7" s="1"/>
  <c r="S142" i="9"/>
  <c r="AB99" i="7" a="1"/>
  <c r="AB99" i="7" s="1"/>
  <c r="AA131" i="7" a="1"/>
  <c r="AA131" i="7" s="1"/>
  <c r="Y132" i="7" a="1"/>
  <c r="Y132" i="7" s="1"/>
  <c r="Y120" i="7"/>
  <c r="Y149" i="7" s="1" a="1"/>
  <c r="Y149" i="7" s="1"/>
  <c r="T142" i="9"/>
  <c r="S144" i="9"/>
  <c r="U130" i="9"/>
  <c r="T129" i="9"/>
  <c r="T138" i="9" s="1" a="1"/>
  <c r="T138" i="9" s="1"/>
  <c r="S129" i="9"/>
  <c r="S138" i="9" s="1" a="1"/>
  <c r="S138" i="9" s="1"/>
  <c r="AB35" i="7" a="1"/>
  <c r="AB35" i="7" s="1"/>
  <c r="AA70" i="7" a="1"/>
  <c r="AA70" i="7" s="1"/>
  <c r="AA59" i="7"/>
  <c r="R129" i="9"/>
  <c r="R138" i="9" s="1" a="1"/>
  <c r="R138" i="9" s="1"/>
  <c r="R145" i="9" s="1"/>
  <c r="U136" i="9" a="1"/>
  <c r="U136" i="9" s="1"/>
  <c r="T139" i="9" a="1"/>
  <c r="T139" i="9" s="1"/>
  <c r="U139" i="9" a="1"/>
  <c r="U139" i="9" s="1"/>
  <c r="T136" i="9" a="1"/>
  <c r="T136" i="9" s="1"/>
  <c r="T143" i="9" s="1"/>
  <c r="R130" i="9"/>
  <c r="R139" i="9" s="1" a="1"/>
  <c r="R139" i="9" s="1"/>
  <c r="R146" i="9" s="1"/>
  <c r="T125" i="9"/>
  <c r="T134" i="9" s="1" a="1"/>
  <c r="T134" i="9" s="1"/>
  <c r="U125" i="9"/>
  <c r="U134" i="9" s="1" a="1"/>
  <c r="U134" i="9" s="1"/>
  <c r="Z113" i="9" a="1"/>
  <c r="Z113" i="9" s="1"/>
  <c r="S130" i="9"/>
  <c r="S139" i="9" s="1" a="1"/>
  <c r="S139" i="9" s="1"/>
  <c r="R127" i="9"/>
  <c r="R136" i="9" s="1" a="1"/>
  <c r="R136" i="9" s="1"/>
  <c r="R143" i="9" s="1"/>
  <c r="S125" i="9"/>
  <c r="S134" i="9" s="1" a="1"/>
  <c r="S134" i="9" s="1"/>
  <c r="R125" i="9"/>
  <c r="R134" i="9" s="1" a="1"/>
  <c r="R134" i="9" s="1"/>
  <c r="R141" i="9" s="1"/>
  <c r="V123" i="9" l="1" a="1"/>
  <c r="V123" i="9" s="1"/>
  <c r="V118" i="9" a="1"/>
  <c r="V118" i="9" s="1"/>
  <c r="V130" i="9" s="1"/>
  <c r="V139" i="9" s="1" a="1"/>
  <c r="V139" i="9" s="1"/>
  <c r="V146" i="9" s="1"/>
  <c r="V115" i="9" a="1"/>
  <c r="V115" i="9" s="1"/>
  <c r="V127" i="9" s="1"/>
  <c r="V136" i="9" s="1" a="1"/>
  <c r="V136" i="9" s="1"/>
  <c r="V143" i="9" s="1"/>
  <c r="V208" i="9" a="1"/>
  <c r="V208" i="9" s="1"/>
  <c r="V206" i="9" a="1"/>
  <c r="V206" i="9" s="1"/>
  <c r="V126" i="9"/>
  <c r="V135" i="9" s="1" a="1"/>
  <c r="V135" i="9" s="1"/>
  <c r="V142" i="9" s="1"/>
  <c r="W87" i="9" a="1"/>
  <c r="W87" i="9" s="1"/>
  <c r="W65" i="9" a="1"/>
  <c r="W65" i="9" s="1"/>
  <c r="V202" i="9" a="1"/>
  <c r="V202" i="9" s="1"/>
  <c r="W86" i="9" a="1"/>
  <c r="W86" i="9" s="1"/>
  <c r="V203" i="9" a="1"/>
  <c r="V203" i="9" s="1"/>
  <c r="V205" i="9" a="1"/>
  <c r="V205" i="9" s="1"/>
  <c r="W98" i="9" a="1"/>
  <c r="W98" i="9" s="1"/>
  <c r="W101" i="9" a="1"/>
  <c r="W101" i="9" s="1"/>
  <c r="W120" i="9" s="1" a="1"/>
  <c r="W120" i="9" s="1"/>
  <c r="W99" i="9" a="1"/>
  <c r="W99" i="9" s="1"/>
  <c r="W92" i="9" a="1"/>
  <c r="W92" i="9" s="1"/>
  <c r="W81" i="9" a="1"/>
  <c r="W81" i="9" s="1"/>
  <c r="W116" i="9" s="1" a="1"/>
  <c r="W116" i="9" s="1"/>
  <c r="W73" i="9" a="1"/>
  <c r="W73" i="9" s="1"/>
  <c r="W70" i="9" a="1"/>
  <c r="W70" i="9" s="1"/>
  <c r="W105" i="9" a="1"/>
  <c r="W105" i="9" s="1"/>
  <c r="W84" i="9" a="1"/>
  <c r="W84" i="9" s="1"/>
  <c r="W103" i="9" a="1"/>
  <c r="W103" i="9" s="1"/>
  <c r="W122" i="9" s="1" a="1"/>
  <c r="W122" i="9" s="1"/>
  <c r="W104" i="9" a="1"/>
  <c r="W104" i="9" s="1"/>
  <c r="W76" i="9" a="1"/>
  <c r="W76" i="9" s="1"/>
  <c r="W97" i="9" a="1"/>
  <c r="W97" i="9" s="1"/>
  <c r="W93" i="9" a="1"/>
  <c r="W93" i="9" s="1"/>
  <c r="W71" i="9" a="1"/>
  <c r="W71" i="9" s="1"/>
  <c r="W199" i="9" s="1" a="1"/>
  <c r="W199" i="9" s="1"/>
  <c r="W74" i="9" a="1"/>
  <c r="W74" i="9" s="1"/>
  <c r="W100" i="9" a="1"/>
  <c r="W100" i="9" s="1"/>
  <c r="W119" i="9" s="1" a="1"/>
  <c r="W119" i="9" s="1"/>
  <c r="W125" i="9" s="1"/>
  <c r="W134" i="9" s="1" a="1"/>
  <c r="W134" i="9" s="1"/>
  <c r="W141" i="9" s="1"/>
  <c r="W72" i="9" a="1"/>
  <c r="W72" i="9" s="1"/>
  <c r="W67" i="9" a="1"/>
  <c r="W67" i="9" s="1"/>
  <c r="V200" i="9" a="1"/>
  <c r="V200" i="9" s="1"/>
  <c r="V117" i="9" a="1"/>
  <c r="V117" i="9" s="1"/>
  <c r="V129" i="9" s="1"/>
  <c r="V138" i="9" s="1" a="1"/>
  <c r="V138" i="9" s="1"/>
  <c r="V145" i="9" s="1"/>
  <c r="V199" i="9" a="1"/>
  <c r="V199" i="9" s="1"/>
  <c r="W83" i="9" a="1"/>
  <c r="W83" i="9" s="1"/>
  <c r="W80" i="9" a="1"/>
  <c r="W80" i="9" s="1"/>
  <c r="W94" i="9" a="1"/>
  <c r="W94" i="9" s="1"/>
  <c r="W153" i="9" s="1" a="1"/>
  <c r="W153" i="9" s="1"/>
  <c r="W161" i="9" s="1"/>
  <c r="V149" i="9" a="1"/>
  <c r="V149" i="9" s="1"/>
  <c r="V157" i="9" s="1"/>
  <c r="W78" i="9" a="1"/>
  <c r="W78" i="9" s="1"/>
  <c r="W102" i="9" a="1"/>
  <c r="W102" i="9" s="1"/>
  <c r="W79" i="9" a="1"/>
  <c r="W79" i="9" s="1"/>
  <c r="W114" i="9" s="1" a="1"/>
  <c r="W114" i="9" s="1"/>
  <c r="W90" i="9" a="1"/>
  <c r="W90" i="9" s="1"/>
  <c r="W85" i="9" a="1"/>
  <c r="W85" i="9" s="1"/>
  <c r="W66" i="9" a="1"/>
  <c r="W66" i="9" s="1"/>
  <c r="W96" i="9" a="1"/>
  <c r="W96" i="9" s="1"/>
  <c r="W88" i="9" a="1"/>
  <c r="W88" i="9" s="1"/>
  <c r="W107" i="9" a="1"/>
  <c r="W107" i="9" s="1"/>
  <c r="W69" i="9" a="1"/>
  <c r="W69" i="9" s="1"/>
  <c r="W82" i="9" a="1"/>
  <c r="W82" i="9" s="1"/>
  <c r="W117" i="9" s="1" a="1"/>
  <c r="W117" i="9" s="1"/>
  <c r="W75" i="9" a="1"/>
  <c r="W75" i="9" s="1"/>
  <c r="W115" i="9" s="1" a="1"/>
  <c r="W115" i="9" s="1"/>
  <c r="W89" i="9" a="1"/>
  <c r="W89" i="9" s="1"/>
  <c r="Y37" i="7" a="1"/>
  <c r="Y37" i="7" s="1"/>
  <c r="Y54" i="7" s="1"/>
  <c r="X8" i="9"/>
  <c r="X88" i="9" s="1" a="1"/>
  <c r="X88" i="9" s="1"/>
  <c r="X72" i="7" a="1"/>
  <c r="X72" i="7" s="1"/>
  <c r="X61" i="7"/>
  <c r="Y110" i="8"/>
  <c r="Y119" i="8" s="1"/>
  <c r="W68" i="9" a="1"/>
  <c r="W68" i="9" s="1"/>
  <c r="W91" i="9" a="1"/>
  <c r="W91" i="9" s="1"/>
  <c r="W150" i="9" a="1"/>
  <c r="W150" i="9" s="1"/>
  <c r="W158" i="9" s="1"/>
  <c r="W64" i="9" a="1"/>
  <c r="W64" i="9" s="1"/>
  <c r="W106" i="9" a="1"/>
  <c r="W106" i="9" s="1"/>
  <c r="W151" i="9" s="1" a="1"/>
  <c r="W151" i="9" s="1"/>
  <c r="W159" i="9" s="1"/>
  <c r="W95" i="9" a="1"/>
  <c r="W95" i="9" s="1"/>
  <c r="W154" i="9" s="1" a="1"/>
  <c r="W154" i="9" s="1"/>
  <c r="W162" i="9" s="1"/>
  <c r="X119" i="8"/>
  <c r="Y382" i="8"/>
  <c r="Y353" i="8"/>
  <c r="Y387" i="8" s="1"/>
  <c r="X387" i="8"/>
  <c r="S145" i="9"/>
  <c r="X73" i="7" a="1"/>
  <c r="X73" i="7" s="1"/>
  <c r="X58" i="7"/>
  <c r="X90" i="7" s="1" a="1"/>
  <c r="X90" i="7" s="1"/>
  <c r="Z36" i="7" a="1"/>
  <c r="Z36" i="7" s="1"/>
  <c r="Y7" i="9"/>
  <c r="Y71" i="7" a="1"/>
  <c r="Y71" i="7" s="1"/>
  <c r="Y60" i="7"/>
  <c r="U146" i="9"/>
  <c r="S146" i="9"/>
  <c r="U145" i="9"/>
  <c r="AC99" i="7" a="1"/>
  <c r="AC99" i="7" s="1"/>
  <c r="AB131" i="7" a="1"/>
  <c r="AB131" i="7" s="1"/>
  <c r="Z132" i="7" a="1"/>
  <c r="Z132" i="7" s="1"/>
  <c r="Z120" i="7"/>
  <c r="Z149" i="7" s="1" a="1"/>
  <c r="Z149" i="7" s="1"/>
  <c r="AC98" i="7" a="1"/>
  <c r="AC98" i="7" s="1"/>
  <c r="AB130" i="7" a="1"/>
  <c r="AB130" i="7" s="1"/>
  <c r="V141" i="9"/>
  <c r="AB97" i="7" a="1"/>
  <c r="AB97" i="7" s="1"/>
  <c r="AA116" i="7"/>
  <c r="AA129" i="7" a="1"/>
  <c r="AA129" i="7" s="1"/>
  <c r="U141" i="9"/>
  <c r="U143" i="9"/>
  <c r="T141" i="9"/>
  <c r="T146" i="9"/>
  <c r="T145" i="9"/>
  <c r="S141" i="9"/>
  <c r="S143" i="9"/>
  <c r="AC35" i="7" a="1"/>
  <c r="AC35" i="7" s="1"/>
  <c r="AB70" i="7" a="1"/>
  <c r="AB70" i="7" s="1"/>
  <c r="AB59" i="7"/>
  <c r="W121" i="9" l="1" a="1"/>
  <c r="W121" i="9" s="1"/>
  <c r="W208" i="9" a="1"/>
  <c r="W208" i="9" s="1"/>
  <c r="W124" i="9" a="1"/>
  <c r="W124" i="9" s="1"/>
  <c r="W123" i="9" a="1"/>
  <c r="W123" i="9" s="1"/>
  <c r="W129" i="9" s="1"/>
  <c r="W138" i="9" s="1" a="1"/>
  <c r="W138" i="9" s="1"/>
  <c r="W145" i="9" s="1"/>
  <c r="W203" i="9" a="1"/>
  <c r="W203" i="9" s="1"/>
  <c r="W149" i="9" a="1"/>
  <c r="W149" i="9" s="1"/>
  <c r="W157" i="9" s="1"/>
  <c r="W152" i="9" a="1"/>
  <c r="W152" i="9" s="1"/>
  <c r="W160" i="9" s="1"/>
  <c r="W128" i="9"/>
  <c r="W137" i="9" s="1" a="1"/>
  <c r="W137" i="9" s="1"/>
  <c r="W144" i="9" s="1"/>
  <c r="W126" i="9"/>
  <c r="W135" i="9" s="1" a="1"/>
  <c r="W135" i="9" s="1"/>
  <c r="W142" i="9" s="1"/>
  <c r="W209" i="9" a="1"/>
  <c r="W209" i="9" s="1"/>
  <c r="X73" i="9" a="1"/>
  <c r="X73" i="9" s="1"/>
  <c r="W202" i="9" a="1"/>
  <c r="W202" i="9" s="1"/>
  <c r="W206" i="9" a="1"/>
  <c r="W206" i="9" s="1"/>
  <c r="W205" i="9" a="1"/>
  <c r="W205" i="9" s="1"/>
  <c r="X81" i="9" a="1"/>
  <c r="X81" i="9" s="1"/>
  <c r="X116" i="9" s="1" a="1"/>
  <c r="X116" i="9" s="1"/>
  <c r="X76" i="9" a="1"/>
  <c r="X76" i="9" s="1"/>
  <c r="X93" i="9" a="1"/>
  <c r="X93" i="9" s="1"/>
  <c r="X152" i="9" s="1" a="1"/>
  <c r="X152" i="9" s="1"/>
  <c r="X160" i="9" s="1"/>
  <c r="X96" i="9" a="1"/>
  <c r="X96" i="9" s="1"/>
  <c r="X107" i="9" a="1"/>
  <c r="X107" i="9" s="1"/>
  <c r="X94" i="9" a="1"/>
  <c r="X94" i="9" s="1"/>
  <c r="W118" i="9" a="1"/>
  <c r="W118" i="9" s="1"/>
  <c r="X66" i="9" a="1"/>
  <c r="X66" i="9" s="1"/>
  <c r="X102" i="9" a="1"/>
  <c r="X102" i="9" s="1"/>
  <c r="W127" i="9"/>
  <c r="W136" i="9" s="1" a="1"/>
  <c r="W136" i="9" s="1"/>
  <c r="W143" i="9" s="1"/>
  <c r="X69" i="9" a="1"/>
  <c r="X69" i="9" s="1"/>
  <c r="X91" i="9" a="1"/>
  <c r="X91" i="9" s="1"/>
  <c r="X67" i="9" a="1"/>
  <c r="X67" i="9" s="1"/>
  <c r="X95" i="9" a="1"/>
  <c r="X95" i="9" s="1"/>
  <c r="X205" i="9" s="1" a="1"/>
  <c r="X205" i="9" s="1"/>
  <c r="X74" i="9" a="1"/>
  <c r="X74" i="9" s="1"/>
  <c r="X71" i="9" a="1"/>
  <c r="X71" i="9" s="1"/>
  <c r="X79" i="9" a="1"/>
  <c r="X79" i="9" s="1"/>
  <c r="X114" i="9" s="1" a="1"/>
  <c r="X114" i="9" s="1"/>
  <c r="W200" i="9" a="1"/>
  <c r="W200" i="9" s="1"/>
  <c r="X89" i="9" a="1"/>
  <c r="X89" i="9" s="1"/>
  <c r="X68" i="9" a="1"/>
  <c r="X68" i="9" s="1"/>
  <c r="X86" i="9" a="1"/>
  <c r="X86" i="9" s="1"/>
  <c r="X87" i="9" a="1"/>
  <c r="X87" i="9" s="1"/>
  <c r="X78" i="9" a="1"/>
  <c r="X78" i="9" s="1"/>
  <c r="X92" i="9" a="1"/>
  <c r="X92" i="9" s="1"/>
  <c r="X64" i="9" a="1"/>
  <c r="X64" i="9" s="1"/>
  <c r="X105" i="9" a="1"/>
  <c r="X105" i="9" s="1"/>
  <c r="X150" i="9" s="1" a="1"/>
  <c r="X150" i="9" s="1"/>
  <c r="X158" i="9" s="1"/>
  <c r="X75" i="9" a="1"/>
  <c r="X75" i="9" s="1"/>
  <c r="X103" i="9" a="1"/>
  <c r="X103" i="9" s="1"/>
  <c r="X122" i="9" s="1" a="1"/>
  <c r="X122" i="9" s="1"/>
  <c r="X101" i="9" a="1"/>
  <c r="X101" i="9" s="1"/>
  <c r="X120" i="9" s="1" a="1"/>
  <c r="X120" i="9" s="1"/>
  <c r="X100" i="9" a="1"/>
  <c r="X100" i="9" s="1"/>
  <c r="X119" i="9" s="1" a="1"/>
  <c r="X119" i="9" s="1"/>
  <c r="X125" i="9" s="1"/>
  <c r="X134" i="9" s="1" a="1"/>
  <c r="X134" i="9" s="1"/>
  <c r="X141" i="9" s="1"/>
  <c r="X65" i="9" a="1"/>
  <c r="X65" i="9" s="1"/>
  <c r="X83" i="9" a="1"/>
  <c r="X83" i="9" s="1"/>
  <c r="X97" i="9" a="1"/>
  <c r="X97" i="9" s="1"/>
  <c r="X90" i="9" a="1"/>
  <c r="X90" i="9" s="1"/>
  <c r="X80" i="9" a="1"/>
  <c r="X80" i="9" s="1"/>
  <c r="X82" i="9" a="1"/>
  <c r="X82" i="9" s="1"/>
  <c r="X77" i="9" a="1"/>
  <c r="X77" i="9" s="1"/>
  <c r="X72" i="9" a="1"/>
  <c r="X72" i="9" s="1"/>
  <c r="X202" i="9" s="1" a="1"/>
  <c r="X202" i="9" s="1"/>
  <c r="X84" i="9" a="1"/>
  <c r="X84" i="9" s="1"/>
  <c r="X106" i="9" a="1"/>
  <c r="X106" i="9" s="1"/>
  <c r="X151" i="9" s="1" a="1"/>
  <c r="X151" i="9" s="1"/>
  <c r="X159" i="9" s="1"/>
  <c r="X70" i="9" a="1"/>
  <c r="X70" i="9" s="1"/>
  <c r="X104" i="9" a="1"/>
  <c r="X104" i="9" s="1"/>
  <c r="X98" i="9" a="1"/>
  <c r="X98" i="9" s="1"/>
  <c r="X85" i="9" a="1"/>
  <c r="X85" i="9" s="1"/>
  <c r="X209" i="9" s="1" a="1"/>
  <c r="X209" i="9" s="1"/>
  <c r="X99" i="9" a="1"/>
  <c r="X99" i="9" s="1"/>
  <c r="Y61" i="7"/>
  <c r="Y8" i="9"/>
  <c r="Y102" i="9" s="1" a="1"/>
  <c r="Y102" i="9" s="1"/>
  <c r="Z37" i="7" a="1"/>
  <c r="Z37" i="7" s="1"/>
  <c r="Z54" i="7" s="1"/>
  <c r="Y72" i="7" a="1"/>
  <c r="Y72" i="7" s="1"/>
  <c r="X153" i="9" a="1"/>
  <c r="X153" i="9" s="1"/>
  <c r="X161" i="9" s="1"/>
  <c r="X154" i="9" a="1"/>
  <c r="X154" i="9" s="1"/>
  <c r="X162" i="9" s="1"/>
  <c r="Y73" i="7" a="1"/>
  <c r="Y73" i="7" s="1"/>
  <c r="Y58" i="7"/>
  <c r="Y90" i="7" s="1" a="1"/>
  <c r="Y90" i="7" s="1"/>
  <c r="AA36" i="7" a="1"/>
  <c r="AA36" i="7" s="1"/>
  <c r="Z7" i="9"/>
  <c r="Z71" i="7" a="1"/>
  <c r="Z71" i="7" s="1"/>
  <c r="Z60" i="7"/>
  <c r="AC97" i="7" a="1"/>
  <c r="AC97" i="7" s="1"/>
  <c r="AB129" i="7" a="1"/>
  <c r="AB129" i="7" s="1"/>
  <c r="AB116" i="7"/>
  <c r="AD98" i="7" a="1"/>
  <c r="AD98" i="7" s="1"/>
  <c r="AC130" i="7" a="1"/>
  <c r="AC130" i="7" s="1"/>
  <c r="AA132" i="7" a="1"/>
  <c r="AA132" i="7" s="1"/>
  <c r="AA120" i="7"/>
  <c r="AA149" i="7" s="1" a="1"/>
  <c r="AA149" i="7" s="1"/>
  <c r="AD99" i="7" a="1"/>
  <c r="AD99" i="7" s="1"/>
  <c r="AC131" i="7" a="1"/>
  <c r="AC131" i="7" s="1"/>
  <c r="AD35" i="7" a="1"/>
  <c r="AD35" i="7" s="1"/>
  <c r="AC70" i="7" a="1"/>
  <c r="AC70" i="7" s="1"/>
  <c r="AC59" i="7"/>
  <c r="X118" i="9" l="1" a="1"/>
  <c r="X118" i="9" s="1"/>
  <c r="W130" i="9"/>
  <c r="W139" i="9" s="1" a="1"/>
  <c r="W139" i="9" s="1"/>
  <c r="W146" i="9" s="1"/>
  <c r="X123" i="9" a="1"/>
  <c r="X123" i="9" s="1"/>
  <c r="X208" i="9" a="1"/>
  <c r="X208" i="9" s="1"/>
  <c r="X115" i="9" a="1"/>
  <c r="X115" i="9" s="1"/>
  <c r="Y72" i="9" a="1"/>
  <c r="Y72" i="9" s="1"/>
  <c r="X124" i="9" a="1"/>
  <c r="X124" i="9" s="1"/>
  <c r="X121" i="9" a="1"/>
  <c r="X121" i="9" s="1"/>
  <c r="X200" i="9" a="1"/>
  <c r="X200" i="9" s="1"/>
  <c r="Y88" i="9" a="1"/>
  <c r="Y88" i="9" s="1"/>
  <c r="Y93" i="9" a="1"/>
  <c r="Y93" i="9" s="1"/>
  <c r="Y152" i="9" s="1" a="1"/>
  <c r="Y152" i="9" s="1"/>
  <c r="Y160" i="9" s="1"/>
  <c r="Y103" i="9" a="1"/>
  <c r="Y103" i="9" s="1"/>
  <c r="Y122" i="9" s="1" a="1"/>
  <c r="Y122" i="9" s="1"/>
  <c r="X128" i="9"/>
  <c r="X137" i="9" s="1" a="1"/>
  <c r="X137" i="9" s="1"/>
  <c r="X144" i="9" s="1"/>
  <c r="X206" i="9" a="1"/>
  <c r="X206" i="9" s="1"/>
  <c r="Y80" i="9" a="1"/>
  <c r="Y80" i="9" s="1"/>
  <c r="X203" i="9" a="1"/>
  <c r="X203" i="9" s="1"/>
  <c r="Y74" i="9" a="1"/>
  <c r="Y74" i="9" s="1"/>
  <c r="Y107" i="9" a="1"/>
  <c r="Y107" i="9" s="1"/>
  <c r="Y68" i="9" a="1"/>
  <c r="Y68" i="9" s="1"/>
  <c r="Y85" i="9" a="1"/>
  <c r="Y85" i="9" s="1"/>
  <c r="Y75" i="9" a="1"/>
  <c r="Y75" i="9" s="1"/>
  <c r="Y76" i="9" a="1"/>
  <c r="Y76" i="9" s="1"/>
  <c r="Y64" i="9" a="1"/>
  <c r="Y64" i="9" s="1"/>
  <c r="Y79" i="9" a="1"/>
  <c r="Y79" i="9" s="1"/>
  <c r="Y114" i="9" s="1" a="1"/>
  <c r="Y114" i="9" s="1"/>
  <c r="Y70" i="9" a="1"/>
  <c r="Y70" i="9" s="1"/>
  <c r="Y91" i="9" a="1"/>
  <c r="Y91" i="9" s="1"/>
  <c r="Y106" i="9" a="1"/>
  <c r="Y106" i="9" s="1"/>
  <c r="X199" i="9" a="1"/>
  <c r="X199" i="9" s="1"/>
  <c r="X126" i="9"/>
  <c r="X135" i="9" s="1" a="1"/>
  <c r="X135" i="9" s="1"/>
  <c r="X142" i="9" s="1"/>
  <c r="Y67" i="9" a="1"/>
  <c r="Y67" i="9" s="1"/>
  <c r="Y66" i="9" a="1"/>
  <c r="Y66" i="9" s="1"/>
  <c r="Y69" i="9" a="1"/>
  <c r="Y69" i="9" s="1"/>
  <c r="X127" i="9"/>
  <c r="X136" i="9" s="1" a="1"/>
  <c r="X136" i="9" s="1"/>
  <c r="X143" i="9" s="1"/>
  <c r="Y100" i="9" a="1"/>
  <c r="Y100" i="9" s="1"/>
  <c r="Y119" i="9" s="1" a="1"/>
  <c r="Y119" i="9" s="1"/>
  <c r="Y125" i="9" s="1"/>
  <c r="Y134" i="9" s="1" a="1"/>
  <c r="Y134" i="9" s="1"/>
  <c r="Y141" i="9" s="1"/>
  <c r="Y87" i="9" a="1"/>
  <c r="Y87" i="9" s="1"/>
  <c r="Y86" i="9" a="1"/>
  <c r="Y86" i="9" s="1"/>
  <c r="Y89" i="9" a="1"/>
  <c r="Y89" i="9" s="1"/>
  <c r="X149" i="9" a="1"/>
  <c r="X149" i="9" s="1"/>
  <c r="X157" i="9" s="1"/>
  <c r="X117" i="9" a="1"/>
  <c r="X117" i="9" s="1"/>
  <c r="X129" i="9" s="1"/>
  <c r="X138" i="9" s="1" a="1"/>
  <c r="X138" i="9" s="1"/>
  <c r="X145" i="9" s="1"/>
  <c r="Y92" i="9" a="1"/>
  <c r="Y92" i="9" s="1"/>
  <c r="Y77" i="9" a="1"/>
  <c r="Y77" i="9" s="1"/>
  <c r="Y104" i="9" a="1"/>
  <c r="Y104" i="9" s="1"/>
  <c r="Y83" i="9" a="1"/>
  <c r="Y83" i="9" s="1"/>
  <c r="Y84" i="9" a="1"/>
  <c r="Y84" i="9" s="1"/>
  <c r="Y82" i="9" a="1"/>
  <c r="Y82" i="9" s="1"/>
  <c r="Y96" i="9" a="1"/>
  <c r="Y96" i="9" s="1"/>
  <c r="Y78" i="9" a="1"/>
  <c r="Y78" i="9" s="1"/>
  <c r="Y90" i="9" a="1"/>
  <c r="Y90" i="9" s="1"/>
  <c r="Y101" i="9" a="1"/>
  <c r="Y101" i="9" s="1"/>
  <c r="Y120" i="9" s="1" a="1"/>
  <c r="Y120" i="9" s="1"/>
  <c r="Y95" i="9" a="1"/>
  <c r="Y95" i="9" s="1"/>
  <c r="Y154" i="9" s="1" a="1"/>
  <c r="Y154" i="9" s="1"/>
  <c r="Y162" i="9" s="1"/>
  <c r="Y71" i="9" a="1"/>
  <c r="Y71" i="9" s="1"/>
  <c r="Y65" i="9" a="1"/>
  <c r="Y65" i="9" s="1"/>
  <c r="Y98" i="9" a="1"/>
  <c r="Y98" i="9" s="1"/>
  <c r="Y94" i="9" a="1"/>
  <c r="Y94" i="9" s="1"/>
  <c r="Y153" i="9" s="1" a="1"/>
  <c r="Y153" i="9" s="1"/>
  <c r="Y161" i="9" s="1"/>
  <c r="Y99" i="9" a="1"/>
  <c r="Y99" i="9" s="1"/>
  <c r="Y97" i="9" a="1"/>
  <c r="Y97" i="9" s="1"/>
  <c r="Y81" i="9" a="1"/>
  <c r="Y81" i="9" s="1"/>
  <c r="Y116" i="9" s="1" a="1"/>
  <c r="Y116" i="9" s="1"/>
  <c r="Y73" i="9" a="1"/>
  <c r="Y73" i="9" s="1"/>
  <c r="Y205" i="9" s="1" a="1"/>
  <c r="Y205" i="9" s="1"/>
  <c r="Y105" i="9" a="1"/>
  <c r="Y105" i="9" s="1"/>
  <c r="Y150" i="9" s="1" a="1"/>
  <c r="Y150" i="9" s="1"/>
  <c r="Y158" i="9" s="1"/>
  <c r="Z8" i="9"/>
  <c r="Z101" i="9" s="1" a="1"/>
  <c r="Z101" i="9" s="1"/>
  <c r="Z120" i="9" s="1" a="1"/>
  <c r="Z120" i="9" s="1"/>
  <c r="AA37" i="7" a="1"/>
  <c r="AA37" i="7" s="1"/>
  <c r="AA54" i="7" s="1"/>
  <c r="Z72" i="7" a="1"/>
  <c r="Z72" i="7" s="1"/>
  <c r="Z61" i="7"/>
  <c r="Y151" i="9" a="1"/>
  <c r="Y151" i="9" s="1"/>
  <c r="Y159" i="9" s="1"/>
  <c r="AB36" i="7" a="1"/>
  <c r="AB36" i="7" s="1"/>
  <c r="AA71" i="7" a="1"/>
  <c r="AA71" i="7" s="1"/>
  <c r="AA60" i="7"/>
  <c r="Z73" i="7" a="1"/>
  <c r="Z73" i="7" s="1"/>
  <c r="Z58" i="7"/>
  <c r="Z90" i="7" s="1" a="1"/>
  <c r="Z90" i="7" s="1"/>
  <c r="AE99" i="7" a="1"/>
  <c r="AE99" i="7" s="1"/>
  <c r="AD131" i="7" a="1"/>
  <c r="AD131" i="7" s="1"/>
  <c r="AE98" i="7" a="1"/>
  <c r="AE98" i="7" s="1"/>
  <c r="AD130" i="7" a="1"/>
  <c r="AD130" i="7" s="1"/>
  <c r="AB132" i="7" a="1"/>
  <c r="AB132" i="7" s="1"/>
  <c r="AB120" i="7"/>
  <c r="AB149" i="7" s="1" a="1"/>
  <c r="AB149" i="7" s="1"/>
  <c r="AD97" i="7" a="1"/>
  <c r="AD97" i="7" s="1"/>
  <c r="AC116" i="7"/>
  <c r="AC129" i="7" a="1"/>
  <c r="AC129" i="7" s="1"/>
  <c r="AE35" i="7" a="1"/>
  <c r="AE35" i="7" s="1"/>
  <c r="AD70" i="7" a="1"/>
  <c r="AD70" i="7" s="1"/>
  <c r="AD59" i="7"/>
  <c r="X130" i="9" l="1"/>
  <c r="X139" i="9" s="1" a="1"/>
  <c r="X139" i="9" s="1"/>
  <c r="X146" i="9" s="1"/>
  <c r="Y124" i="9" a="1"/>
  <c r="Y124" i="9" s="1"/>
  <c r="Y121" i="9" a="1"/>
  <c r="Y121" i="9" s="1"/>
  <c r="Y118" i="9" a="1"/>
  <c r="Y118" i="9" s="1"/>
  <c r="Y208" i="9" a="1"/>
  <c r="Y208" i="9" s="1"/>
  <c r="Y115" i="9" a="1"/>
  <c r="Y115" i="9" s="1"/>
  <c r="Y123" i="9" a="1"/>
  <c r="Y123" i="9" s="1"/>
  <c r="Y128" i="9"/>
  <c r="Y137" i="9" s="1" a="1"/>
  <c r="Y137" i="9" s="1"/>
  <c r="Y144" i="9" s="1"/>
  <c r="Y209" i="9" a="1"/>
  <c r="Y209" i="9" s="1"/>
  <c r="Y203" i="9" a="1"/>
  <c r="Y203" i="9" s="1"/>
  <c r="Y206" i="9" a="1"/>
  <c r="Y206" i="9" s="1"/>
  <c r="Y149" i="9" a="1"/>
  <c r="Y149" i="9" s="1"/>
  <c r="Y157" i="9" s="1"/>
  <c r="Y126" i="9"/>
  <c r="Y135" i="9" s="1" a="1"/>
  <c r="Y135" i="9" s="1"/>
  <c r="Y142" i="9" s="1"/>
  <c r="Y202" i="9" a="1"/>
  <c r="Y202" i="9" s="1"/>
  <c r="Y200" i="9" a="1"/>
  <c r="Y200" i="9" s="1"/>
  <c r="Y199" i="9" a="1"/>
  <c r="Y199" i="9" s="1"/>
  <c r="Y117" i="9" a="1"/>
  <c r="Y117" i="9" s="1"/>
  <c r="Z87" i="9" a="1"/>
  <c r="Z87" i="9" s="1"/>
  <c r="Z66" i="9" a="1"/>
  <c r="Z66" i="9" s="1"/>
  <c r="Z98" i="9" a="1"/>
  <c r="Z98" i="9" s="1"/>
  <c r="Z82" i="9" a="1"/>
  <c r="Z82" i="9" s="1"/>
  <c r="Z71" i="9" a="1"/>
  <c r="Z71" i="9" s="1"/>
  <c r="Z92" i="9" a="1"/>
  <c r="Z92" i="9" s="1"/>
  <c r="Z94" i="9" a="1"/>
  <c r="Z94" i="9" s="1"/>
  <c r="Z153" i="9" s="1" a="1"/>
  <c r="Z153" i="9" s="1"/>
  <c r="Z161" i="9" s="1"/>
  <c r="Z75" i="9" a="1"/>
  <c r="Z75" i="9" s="1"/>
  <c r="Z100" i="9" a="1"/>
  <c r="Z100" i="9" s="1"/>
  <c r="Z119" i="9" s="1" a="1"/>
  <c r="Z119" i="9" s="1"/>
  <c r="Z125" i="9" s="1"/>
  <c r="Z134" i="9" s="1" a="1"/>
  <c r="Z134" i="9" s="1"/>
  <c r="Z141" i="9" s="1"/>
  <c r="Z77" i="9" a="1"/>
  <c r="Z77" i="9" s="1"/>
  <c r="Z78" i="9" a="1"/>
  <c r="Z78" i="9" s="1"/>
  <c r="Z68" i="9" a="1"/>
  <c r="Z68" i="9" s="1"/>
  <c r="Z67" i="9" a="1"/>
  <c r="Z67" i="9" s="1"/>
  <c r="Z73" i="9" a="1"/>
  <c r="Z73" i="9" s="1"/>
  <c r="Z104" i="9" a="1"/>
  <c r="Z104" i="9" s="1"/>
  <c r="Z200" i="9" s="1" a="1"/>
  <c r="Z200" i="9" s="1"/>
  <c r="Z107" i="9" a="1"/>
  <c r="Z107" i="9" s="1"/>
  <c r="Z79" i="9" a="1"/>
  <c r="Z79" i="9" s="1"/>
  <c r="Z114" i="9" s="1" a="1"/>
  <c r="Z114" i="9" s="1"/>
  <c r="Z126" i="9" s="1"/>
  <c r="Z135" i="9" s="1" a="1"/>
  <c r="Z135" i="9" s="1"/>
  <c r="Z90" i="9" a="1"/>
  <c r="Z90" i="9" s="1"/>
  <c r="Z76" i="9" a="1"/>
  <c r="Z76" i="9" s="1"/>
  <c r="Z83" i="9" a="1"/>
  <c r="Z83" i="9" s="1"/>
  <c r="Z102" i="9" a="1"/>
  <c r="Z102" i="9" s="1"/>
  <c r="Z64" i="9" a="1"/>
  <c r="Z64" i="9" s="1"/>
  <c r="Z72" i="9" a="1"/>
  <c r="Z72" i="9" s="1"/>
  <c r="Z70" i="9" a="1"/>
  <c r="Z70" i="9" s="1"/>
  <c r="Z84" i="9" a="1"/>
  <c r="Z84" i="9" s="1"/>
  <c r="Z86" i="9" a="1"/>
  <c r="Z86" i="9" s="1"/>
  <c r="Z99" i="9" a="1"/>
  <c r="Z99" i="9" s="1"/>
  <c r="Z65" i="9" a="1"/>
  <c r="Z65" i="9" s="1"/>
  <c r="Z88" i="9" a="1"/>
  <c r="Z88" i="9" s="1"/>
  <c r="Z89" i="9" a="1"/>
  <c r="Z89" i="9" s="1"/>
  <c r="Z69" i="9" a="1"/>
  <c r="Z69" i="9" s="1"/>
  <c r="Z96" i="9" a="1"/>
  <c r="Z96" i="9" s="1"/>
  <c r="Z103" i="9" a="1"/>
  <c r="Z103" i="9" s="1"/>
  <c r="Z122" i="9" s="1" a="1"/>
  <c r="Z122" i="9" s="1"/>
  <c r="Z81" i="9" a="1"/>
  <c r="Z81" i="9" s="1"/>
  <c r="Z116" i="9" s="1" a="1"/>
  <c r="Z116" i="9" s="1"/>
  <c r="Z80" i="9" a="1"/>
  <c r="Z80" i="9" s="1"/>
  <c r="Z106" i="9" a="1"/>
  <c r="Z106" i="9" s="1"/>
  <c r="Z151" i="9" s="1" a="1"/>
  <c r="Z151" i="9" s="1"/>
  <c r="Z159" i="9" s="1"/>
  <c r="Z95" i="9" a="1"/>
  <c r="Z95" i="9" s="1"/>
  <c r="Z154" i="9" s="1" a="1"/>
  <c r="Z154" i="9" s="1"/>
  <c r="Z162" i="9" s="1"/>
  <c r="Z91" i="9" a="1"/>
  <c r="Z91" i="9" s="1"/>
  <c r="Z97" i="9" a="1"/>
  <c r="Z97" i="9" s="1"/>
  <c r="Z121" i="9" s="1" a="1"/>
  <c r="Z121" i="9" s="1"/>
  <c r="Z105" i="9" a="1"/>
  <c r="Z105" i="9" s="1"/>
  <c r="Z150" i="9" s="1" a="1"/>
  <c r="Z150" i="9" s="1"/>
  <c r="Z158" i="9" s="1"/>
  <c r="Z74" i="9" a="1"/>
  <c r="Z74" i="9" s="1"/>
  <c r="Z93" i="9" a="1"/>
  <c r="Z93" i="9" s="1"/>
  <c r="Z85" i="9" a="1"/>
  <c r="Z85" i="9" s="1"/>
  <c r="AA61" i="7"/>
  <c r="AB37" i="7" a="1"/>
  <c r="AB37" i="7" s="1"/>
  <c r="AB54" i="7" s="1"/>
  <c r="AA72" i="7" a="1"/>
  <c r="AA72" i="7" s="1"/>
  <c r="Y130" i="9"/>
  <c r="Y139" i="9" s="1" a="1"/>
  <c r="Y139" i="9" s="1"/>
  <c r="Y146" i="9" s="1"/>
  <c r="Z149" i="9" a="1"/>
  <c r="Z149" i="9" s="1"/>
  <c r="Z157" i="9" s="1"/>
  <c r="Z117" i="9" a="1"/>
  <c r="Z117" i="9" s="1"/>
  <c r="Z118" i="9" a="1"/>
  <c r="Z118" i="9" s="1"/>
  <c r="AA58" i="7"/>
  <c r="AA90" i="7" s="1" a="1"/>
  <c r="AA90" i="7" s="1"/>
  <c r="AA73" i="7" a="1"/>
  <c r="AA73" i="7" s="1"/>
  <c r="AB60" i="7"/>
  <c r="AB71" i="7" a="1"/>
  <c r="AB71" i="7" s="1"/>
  <c r="AC36" i="7" a="1"/>
  <c r="AC36" i="7" s="1"/>
  <c r="AE97" i="7" a="1"/>
  <c r="AE97" i="7" s="1"/>
  <c r="AD129" i="7" a="1"/>
  <c r="AD129" i="7" s="1"/>
  <c r="AD116" i="7"/>
  <c r="AC132" i="7" a="1"/>
  <c r="AC132" i="7" s="1"/>
  <c r="AC120" i="7"/>
  <c r="AC149" i="7" s="1" a="1"/>
  <c r="AC149" i="7" s="1"/>
  <c r="AF98" i="7" a="1"/>
  <c r="AF98" i="7" s="1"/>
  <c r="AE130" i="7" a="1"/>
  <c r="AE130" i="7" s="1"/>
  <c r="AF99" i="7" a="1"/>
  <c r="AF99" i="7" s="1"/>
  <c r="AE131" i="7" a="1"/>
  <c r="AE131" i="7" s="1"/>
  <c r="AF35" i="7" a="1"/>
  <c r="AF35" i="7" s="1"/>
  <c r="AE70" i="7" a="1"/>
  <c r="AE70" i="7" s="1"/>
  <c r="AE59" i="7"/>
  <c r="Y129" i="9" l="1"/>
  <c r="Y138" i="9" s="1" a="1"/>
  <c r="Y138" i="9" s="1"/>
  <c r="Y145" i="9" s="1"/>
  <c r="Z208" i="9" a="1"/>
  <c r="Z208" i="9" s="1"/>
  <c r="Z124" i="9" a="1"/>
  <c r="Z124" i="9" s="1"/>
  <c r="Z130" i="9" s="1"/>
  <c r="Z139" i="9" s="1" a="1"/>
  <c r="Z139" i="9" s="1"/>
  <c r="Z146" i="9" s="1"/>
  <c r="Z142" i="9"/>
  <c r="Y127" i="9"/>
  <c r="Y136" i="9" s="1" a="1"/>
  <c r="Y136" i="9" s="1"/>
  <c r="Y143" i="9" s="1"/>
  <c r="Z115" i="9" a="1"/>
  <c r="Z115" i="9" s="1"/>
  <c r="Z127" i="9" s="1"/>
  <c r="Z136" i="9" s="1" a="1"/>
  <c r="Z136" i="9" s="1"/>
  <c r="Z143" i="9" s="1"/>
  <c r="Z205" i="9" a="1"/>
  <c r="Z205" i="9" s="1"/>
  <c r="Z203" i="9" a="1"/>
  <c r="Z203" i="9" s="1"/>
  <c r="Z199" i="9" a="1"/>
  <c r="Z199" i="9" s="1"/>
  <c r="Z202" i="9" a="1"/>
  <c r="Z202" i="9" s="1"/>
  <c r="Z123" i="9" a="1"/>
  <c r="Z123" i="9" s="1"/>
  <c r="Z129" i="9" s="1"/>
  <c r="Z138" i="9" s="1" a="1"/>
  <c r="Z138" i="9" s="1"/>
  <c r="Z145" i="9" s="1"/>
  <c r="Z206" i="9" a="1"/>
  <c r="Z206" i="9" s="1"/>
  <c r="Z209" i="9" a="1"/>
  <c r="Z209" i="9" s="1"/>
  <c r="Z152" i="9" a="1"/>
  <c r="Z152" i="9" s="1"/>
  <c r="Z160" i="9" s="1"/>
  <c r="Z128" i="9"/>
  <c r="Z137" i="9" s="1" a="1"/>
  <c r="Z137" i="9" s="1"/>
  <c r="Z144" i="9" s="1"/>
  <c r="AC37" i="7" a="1"/>
  <c r="AC37" i="7" s="1"/>
  <c r="AB61" i="7"/>
  <c r="AB72" i="7" a="1"/>
  <c r="AB72" i="7" s="1"/>
  <c r="AB73" i="7" a="1"/>
  <c r="AB73" i="7" s="1"/>
  <c r="AB58" i="7"/>
  <c r="AB90" i="7" s="1" a="1"/>
  <c r="AB90" i="7" s="1"/>
  <c r="AD36" i="7" a="1"/>
  <c r="AD36" i="7" s="1"/>
  <c r="AC71" i="7" a="1"/>
  <c r="AC71" i="7" s="1"/>
  <c r="AC60" i="7"/>
  <c r="AC54" i="7"/>
  <c r="AG98" i="7" a="1"/>
  <c r="AG98" i="7" s="1"/>
  <c r="AF130" i="7" a="1"/>
  <c r="AF130" i="7" s="1"/>
  <c r="AG99" i="7" a="1"/>
  <c r="AG99" i="7" s="1"/>
  <c r="AF131" i="7" a="1"/>
  <c r="AF131" i="7" s="1"/>
  <c r="AD132" i="7" a="1"/>
  <c r="AD132" i="7" s="1"/>
  <c r="AD120" i="7"/>
  <c r="AD149" i="7" s="1" a="1"/>
  <c r="AD149" i="7" s="1"/>
  <c r="AF97" i="7" a="1"/>
  <c r="AF97" i="7" s="1"/>
  <c r="AE116" i="7"/>
  <c r="AE129" i="7" a="1"/>
  <c r="AE129" i="7" s="1"/>
  <c r="AG35" i="7" a="1"/>
  <c r="AG35" i="7" s="1"/>
  <c r="AF70" i="7" a="1"/>
  <c r="AF70" i="7" s="1"/>
  <c r="AF59" i="7"/>
  <c r="AC72" i="7" l="1" a="1"/>
  <c r="AC72" i="7" s="1"/>
  <c r="AC61" i="7"/>
  <c r="AD37" i="7" a="1"/>
  <c r="AD37" i="7" s="1"/>
  <c r="AC58" i="7"/>
  <c r="AC90" i="7" s="1" a="1"/>
  <c r="AC90" i="7" s="1"/>
  <c r="AC73" i="7" a="1"/>
  <c r="AC73" i="7" s="1"/>
  <c r="AE36" i="7" a="1"/>
  <c r="AE36" i="7" s="1"/>
  <c r="AD60" i="7"/>
  <c r="AD54" i="7"/>
  <c r="AD71" i="7" a="1"/>
  <c r="AD71" i="7" s="1"/>
  <c r="AG97" i="7" a="1"/>
  <c r="AG97" i="7" s="1"/>
  <c r="AF116" i="7"/>
  <c r="AF129" i="7" a="1"/>
  <c r="AF129" i="7" s="1"/>
  <c r="AE132" i="7" a="1"/>
  <c r="AE132" i="7" s="1"/>
  <c r="AE120" i="7"/>
  <c r="AE149" i="7" s="1" a="1"/>
  <c r="AE149" i="7" s="1"/>
  <c r="AH99" i="7" a="1"/>
  <c r="AH99" i="7" s="1"/>
  <c r="AG131" i="7" a="1"/>
  <c r="AG131" i="7" s="1"/>
  <c r="AH98" i="7" a="1"/>
  <c r="AH98" i="7" s="1"/>
  <c r="AG130" i="7" a="1"/>
  <c r="AG130" i="7" s="1"/>
  <c r="AH35" i="7" a="1"/>
  <c r="AH35" i="7" s="1"/>
  <c r="AG70" i="7" a="1"/>
  <c r="AG70" i="7" s="1"/>
  <c r="AG59" i="7"/>
  <c r="AE37" i="7" l="1" a="1"/>
  <c r="AE37" i="7" s="1"/>
  <c r="AE54" i="7" s="1"/>
  <c r="AD72" i="7" a="1"/>
  <c r="AD72" i="7" s="1"/>
  <c r="AD61" i="7"/>
  <c r="AD58" i="7"/>
  <c r="AD90" i="7" s="1" a="1"/>
  <c r="AD90" i="7" s="1"/>
  <c r="AD73" i="7" a="1"/>
  <c r="AD73" i="7" s="1"/>
  <c r="AF36" i="7" a="1"/>
  <c r="AF36" i="7" s="1"/>
  <c r="AE71" i="7" a="1"/>
  <c r="AE71" i="7" s="1"/>
  <c r="AE60" i="7"/>
  <c r="AF132" i="7" a="1"/>
  <c r="AF132" i="7" s="1"/>
  <c r="AF120" i="7"/>
  <c r="AF149" i="7" s="1" a="1"/>
  <c r="AF149" i="7" s="1"/>
  <c r="AI98" i="7" a="1"/>
  <c r="AI98" i="7" s="1"/>
  <c r="AH130" i="7" a="1"/>
  <c r="AH130" i="7" s="1"/>
  <c r="AI99" i="7" a="1"/>
  <c r="AI99" i="7" s="1"/>
  <c r="AH131" i="7" a="1"/>
  <c r="AH131" i="7" s="1"/>
  <c r="AH97" i="7" a="1"/>
  <c r="AH97" i="7" s="1"/>
  <c r="AG129" i="7" a="1"/>
  <c r="AG129" i="7" s="1"/>
  <c r="AG116" i="7"/>
  <c r="AI35" i="7" a="1"/>
  <c r="AI35" i="7" s="1"/>
  <c r="AH70" i="7" a="1"/>
  <c r="AH70" i="7" s="1"/>
  <c r="AH59" i="7"/>
  <c r="AF37" i="7" l="1" a="1"/>
  <c r="AF37" i="7" s="1"/>
  <c r="AF54" i="7" s="1"/>
  <c r="AE61" i="7"/>
  <c r="AE72" i="7" a="1"/>
  <c r="AE72" i="7" s="1"/>
  <c r="AE58" i="7"/>
  <c r="AE90" i="7" s="1" a="1"/>
  <c r="AE90" i="7" s="1"/>
  <c r="AE73" i="7" a="1"/>
  <c r="AE73" i="7" s="1"/>
  <c r="AF71" i="7" a="1"/>
  <c r="AF71" i="7" s="1"/>
  <c r="AG36" i="7" a="1"/>
  <c r="AG36" i="7" s="1"/>
  <c r="AF60" i="7"/>
  <c r="AG132" i="7" a="1"/>
  <c r="AG132" i="7" s="1"/>
  <c r="AG120" i="7"/>
  <c r="AG149" i="7" s="1" a="1"/>
  <c r="AG149" i="7" s="1"/>
  <c r="AI97" i="7" a="1"/>
  <c r="AI97" i="7" s="1"/>
  <c r="AH129" i="7" a="1"/>
  <c r="AH129" i="7" s="1"/>
  <c r="AH116" i="7"/>
  <c r="AJ98" i="7" a="1"/>
  <c r="AJ98" i="7" s="1"/>
  <c r="AI130" i="7" a="1"/>
  <c r="AI130" i="7" s="1"/>
  <c r="AJ99" i="7" a="1"/>
  <c r="AJ99" i="7" s="1"/>
  <c r="AI131" i="7" a="1"/>
  <c r="AI131" i="7" s="1"/>
  <c r="AJ35" i="7" a="1"/>
  <c r="AJ35" i="7" s="1"/>
  <c r="AI70" i="7" a="1"/>
  <c r="AI70" i="7" s="1"/>
  <c r="AI59" i="7"/>
  <c r="AF72" i="7" l="1" a="1"/>
  <c r="AF72" i="7" s="1"/>
  <c r="AF61" i="7"/>
  <c r="AG37" i="7" a="1"/>
  <c r="AG37" i="7" s="1"/>
  <c r="AG54" i="7" s="1"/>
  <c r="AF58" i="7"/>
  <c r="AF90" i="7" s="1" a="1"/>
  <c r="AF90" i="7" s="1"/>
  <c r="AF73" i="7" a="1"/>
  <c r="AF73" i="7" s="1"/>
  <c r="AH36" i="7" a="1"/>
  <c r="AH36" i="7" s="1"/>
  <c r="AG71" i="7" a="1"/>
  <c r="AG71" i="7" s="1"/>
  <c r="AG60" i="7"/>
  <c r="AK99" i="7" a="1"/>
  <c r="AK99" i="7" s="1"/>
  <c r="AJ131" i="7" a="1"/>
  <c r="AJ131" i="7" s="1"/>
  <c r="AK98" i="7" a="1"/>
  <c r="AK98" i="7" s="1"/>
  <c r="AJ130" i="7" a="1"/>
  <c r="AJ130" i="7" s="1"/>
  <c r="AH132" i="7" a="1"/>
  <c r="AH132" i="7" s="1"/>
  <c r="AH120" i="7"/>
  <c r="AH149" i="7" s="1" a="1"/>
  <c r="AH149" i="7" s="1"/>
  <c r="AJ97" i="7" a="1"/>
  <c r="AJ97" i="7" s="1"/>
  <c r="AI116" i="7"/>
  <c r="AI129" i="7" a="1"/>
  <c r="AI129" i="7" s="1"/>
  <c r="AK35" i="7" a="1"/>
  <c r="AK35" i="7" s="1"/>
  <c r="AJ70" i="7" a="1"/>
  <c r="AJ70" i="7" s="1"/>
  <c r="AJ59" i="7"/>
  <c r="AG72" i="7" l="1" a="1"/>
  <c r="AG72" i="7" s="1"/>
  <c r="AH37" i="7" a="1"/>
  <c r="AH37" i="7" s="1"/>
  <c r="AH54" i="7" s="1"/>
  <c r="AG61" i="7"/>
  <c r="AG58" i="7"/>
  <c r="AG90" i="7" s="1" a="1"/>
  <c r="AG90" i="7" s="1"/>
  <c r="AG73" i="7" a="1"/>
  <c r="AG73" i="7" s="1"/>
  <c r="AI36" i="7" a="1"/>
  <c r="AI36" i="7" s="1"/>
  <c r="AH60" i="7"/>
  <c r="AH71" i="7" a="1"/>
  <c r="AH71" i="7" s="1"/>
  <c r="AK97" i="7" a="1"/>
  <c r="AK97" i="7" s="1"/>
  <c r="AJ129" i="7" a="1"/>
  <c r="AJ129" i="7" s="1"/>
  <c r="AJ116" i="7"/>
  <c r="AI132" i="7" a="1"/>
  <c r="AI132" i="7" s="1"/>
  <c r="AI120" i="7"/>
  <c r="AI149" i="7" s="1" a="1"/>
  <c r="AI149" i="7" s="1"/>
  <c r="AL98" i="7" a="1"/>
  <c r="AL98" i="7" s="1"/>
  <c r="AK130" i="7" a="1"/>
  <c r="AK130" i="7" s="1"/>
  <c r="AL99" i="7" a="1"/>
  <c r="AL99" i="7" s="1"/>
  <c r="AK131" i="7" a="1"/>
  <c r="AK131" i="7" s="1"/>
  <c r="AL35" i="7" a="1"/>
  <c r="AL35" i="7" s="1"/>
  <c r="AK70" i="7" a="1"/>
  <c r="AK70" i="7" s="1"/>
  <c r="AK59" i="7"/>
  <c r="AH72" i="7" l="1" a="1"/>
  <c r="AH72" i="7" s="1"/>
  <c r="AI37" i="7" a="1"/>
  <c r="AI37" i="7" s="1"/>
  <c r="AH61" i="7"/>
  <c r="AI60" i="7"/>
  <c r="AJ36" i="7" a="1"/>
  <c r="AJ36" i="7" s="1"/>
  <c r="AI71" i="7" a="1"/>
  <c r="AI71" i="7" s="1"/>
  <c r="AI54" i="7"/>
  <c r="AH58" i="7"/>
  <c r="AH90" i="7" s="1" a="1"/>
  <c r="AH90" i="7" s="1"/>
  <c r="AH73" i="7" a="1"/>
  <c r="AH73" i="7" s="1"/>
  <c r="AM98" i="7" a="1"/>
  <c r="AM98" i="7" s="1"/>
  <c r="AL130" i="7" a="1"/>
  <c r="AL130" i="7" s="1"/>
  <c r="AM99" i="7" a="1"/>
  <c r="AM99" i="7" s="1"/>
  <c r="AL131" i="7" a="1"/>
  <c r="AL131" i="7" s="1"/>
  <c r="AJ132" i="7" a="1"/>
  <c r="AJ132" i="7" s="1"/>
  <c r="AJ120" i="7"/>
  <c r="AJ149" i="7" s="1" a="1"/>
  <c r="AJ149" i="7" s="1"/>
  <c r="AL97" i="7" a="1"/>
  <c r="AL97" i="7" s="1"/>
  <c r="AK129" i="7" a="1"/>
  <c r="AK129" i="7" s="1"/>
  <c r="AK116" i="7"/>
  <c r="AM35" i="7" a="1"/>
  <c r="AM35" i="7" s="1"/>
  <c r="AL70" i="7" a="1"/>
  <c r="AL70" i="7" s="1"/>
  <c r="AL59" i="7"/>
  <c r="AJ37" i="7" l="1" a="1"/>
  <c r="AJ37" i="7" s="1"/>
  <c r="AI72" i="7" a="1"/>
  <c r="AI72" i="7" s="1"/>
  <c r="AI61" i="7"/>
  <c r="AI58" i="7"/>
  <c r="AI90" i="7" s="1" a="1"/>
  <c r="AI90" i="7" s="1"/>
  <c r="AI73" i="7" a="1"/>
  <c r="AI73" i="7" s="1"/>
  <c r="AJ71" i="7" a="1"/>
  <c r="AJ71" i="7" s="1"/>
  <c r="AJ60" i="7"/>
  <c r="AK36" i="7" a="1"/>
  <c r="AK36" i="7" s="1"/>
  <c r="AK132" i="7" a="1"/>
  <c r="AK132" i="7" s="1"/>
  <c r="AK120" i="7"/>
  <c r="AK149" i="7" s="1" a="1"/>
  <c r="AK149" i="7" s="1"/>
  <c r="AM97" i="7" a="1"/>
  <c r="AM97" i="7" s="1"/>
  <c r="AL116" i="7"/>
  <c r="AL129" i="7" a="1"/>
  <c r="AL129" i="7" s="1"/>
  <c r="AN99" i="7" a="1"/>
  <c r="AN99" i="7" s="1"/>
  <c r="AM131" i="7" a="1"/>
  <c r="AM131" i="7" s="1"/>
  <c r="AN98" i="7" a="1"/>
  <c r="AN98" i="7" s="1"/>
  <c r="AM130" i="7" a="1"/>
  <c r="AM130" i="7" s="1"/>
  <c r="AN35" i="7" a="1"/>
  <c r="AN35" i="7" s="1"/>
  <c r="AM70" i="7" a="1"/>
  <c r="AM70" i="7" s="1"/>
  <c r="AM59" i="7"/>
  <c r="AK37" i="7" l="1" a="1"/>
  <c r="AK37" i="7" s="1"/>
  <c r="AK54" i="7" s="1"/>
  <c r="AJ72" i="7" a="1"/>
  <c r="AJ72" i="7" s="1"/>
  <c r="AJ61" i="7"/>
  <c r="AJ54" i="7"/>
  <c r="AJ58" i="7" s="1"/>
  <c r="AJ90" i="7" s="1" a="1"/>
  <c r="AJ90" i="7" s="1"/>
  <c r="AL36" i="7" a="1"/>
  <c r="AL36" i="7" s="1"/>
  <c r="AK71" i="7" a="1"/>
  <c r="AK71" i="7" s="1"/>
  <c r="AK60" i="7"/>
  <c r="AO98" i="7" a="1"/>
  <c r="AO98" i="7" s="1"/>
  <c r="AN130" i="7" a="1"/>
  <c r="AN130" i="7" s="1"/>
  <c r="AN97" i="7" a="1"/>
  <c r="AN97" i="7" s="1"/>
  <c r="AM129" i="7" a="1"/>
  <c r="AM129" i="7" s="1"/>
  <c r="AM116" i="7"/>
  <c r="AO99" i="7" a="1"/>
  <c r="AO99" i="7" s="1"/>
  <c r="AN131" i="7" a="1"/>
  <c r="AN131" i="7" s="1"/>
  <c r="AL132" i="7" a="1"/>
  <c r="AL132" i="7" s="1"/>
  <c r="AL120" i="7"/>
  <c r="AL149" i="7" s="1" a="1"/>
  <c r="AL149" i="7" s="1"/>
  <c r="AO35" i="7" a="1"/>
  <c r="AO35" i="7" s="1"/>
  <c r="AN70" i="7" a="1"/>
  <c r="AN70" i="7" s="1"/>
  <c r="AN59" i="7"/>
  <c r="AJ73" i="7" l="1" a="1"/>
  <c r="AJ73" i="7" s="1"/>
  <c r="AK72" i="7" a="1"/>
  <c r="AK72" i="7" s="1"/>
  <c r="AK61" i="7"/>
  <c r="AL37" i="7" a="1"/>
  <c r="AL37" i="7" s="1"/>
  <c r="AL54" i="7" s="1"/>
  <c r="AK73" i="7" a="1"/>
  <c r="AK73" i="7" s="1"/>
  <c r="AK58" i="7"/>
  <c r="AK90" i="7" s="1" a="1"/>
  <c r="AK90" i="7" s="1"/>
  <c r="AL71" i="7" a="1"/>
  <c r="AL71" i="7" s="1"/>
  <c r="AM36" i="7" a="1"/>
  <c r="AM36" i="7" s="1"/>
  <c r="AL60" i="7"/>
  <c r="AP99" i="7" a="1"/>
  <c r="AP99" i="7" s="1"/>
  <c r="AO131" i="7" a="1"/>
  <c r="AO131" i="7" s="1"/>
  <c r="AM132" i="7" a="1"/>
  <c r="AM132" i="7" s="1"/>
  <c r="AM120" i="7"/>
  <c r="AM149" i="7" s="1" a="1"/>
  <c r="AM149" i="7" s="1"/>
  <c r="AO97" i="7" a="1"/>
  <c r="AO97" i="7" s="1"/>
  <c r="AN129" i="7" a="1"/>
  <c r="AN129" i="7" s="1"/>
  <c r="AN116" i="7"/>
  <c r="AP98" i="7" a="1"/>
  <c r="AP98" i="7" s="1"/>
  <c r="AO130" i="7" a="1"/>
  <c r="AO130" i="7" s="1"/>
  <c r="AP35" i="7" a="1"/>
  <c r="AP35" i="7" s="1"/>
  <c r="AO70" i="7" a="1"/>
  <c r="AO70" i="7" s="1"/>
  <c r="AO59" i="7"/>
  <c r="AM37" i="7" l="1" a="1"/>
  <c r="AM37" i="7" s="1"/>
  <c r="AM54" i="7" s="1"/>
  <c r="AL72" i="7" a="1"/>
  <c r="AL72" i="7" s="1"/>
  <c r="AL61" i="7"/>
  <c r="AL58" i="7"/>
  <c r="AL90" i="7" s="1" a="1"/>
  <c r="AL90" i="7" s="1"/>
  <c r="AL73" i="7" a="1"/>
  <c r="AL73" i="7" s="1"/>
  <c r="AN36" i="7" a="1"/>
  <c r="AN36" i="7" s="1"/>
  <c r="AM71" i="7" a="1"/>
  <c r="AM71" i="7" s="1"/>
  <c r="AM60" i="7"/>
  <c r="AN132" i="7" a="1"/>
  <c r="AN132" i="7" s="1"/>
  <c r="AN120" i="7"/>
  <c r="AN149" i="7" s="1" a="1"/>
  <c r="AN149" i="7" s="1"/>
  <c r="AQ98" i="7" a="1"/>
  <c r="AQ98" i="7" s="1"/>
  <c r="AQ130" i="7" s="1" a="1"/>
  <c r="AQ130" i="7" s="1"/>
  <c r="AP130" i="7" a="1"/>
  <c r="AP130" i="7" s="1"/>
  <c r="AP97" i="7" a="1"/>
  <c r="AP97" i="7" s="1"/>
  <c r="AO116" i="7"/>
  <c r="AO129" i="7" a="1"/>
  <c r="AO129" i="7" s="1"/>
  <c r="AQ99" i="7" a="1"/>
  <c r="AQ99" i="7" s="1"/>
  <c r="AQ131" i="7" s="1" a="1"/>
  <c r="AQ131" i="7" s="1"/>
  <c r="AP131" i="7" a="1"/>
  <c r="AP131" i="7" s="1"/>
  <c r="AQ35" i="7" a="1"/>
  <c r="AQ35" i="7" s="1"/>
  <c r="AP70" i="7" a="1"/>
  <c r="AP70" i="7" s="1"/>
  <c r="AP59" i="7"/>
  <c r="AN37" i="7" l="1" a="1"/>
  <c r="AN37" i="7" s="1"/>
  <c r="AN54" i="7" s="1"/>
  <c r="AM72" i="7" a="1"/>
  <c r="AM72" i="7" s="1"/>
  <c r="AM61" i="7"/>
  <c r="AM58" i="7"/>
  <c r="AM90" i="7" s="1" a="1"/>
  <c r="AM90" i="7" s="1"/>
  <c r="AM73" i="7" a="1"/>
  <c r="AM73" i="7" s="1"/>
  <c r="AO36" i="7" a="1"/>
  <c r="AO36" i="7" s="1"/>
  <c r="AN71" i="7" a="1"/>
  <c r="AN71" i="7" s="1"/>
  <c r="AN60" i="7"/>
  <c r="AQ97" i="7" a="1"/>
  <c r="AQ97" i="7" s="1"/>
  <c r="AP129" i="7" a="1"/>
  <c r="AP129" i="7" s="1"/>
  <c r="AP116" i="7"/>
  <c r="AO132" i="7" a="1"/>
  <c r="AO132" i="7" s="1"/>
  <c r="AO120" i="7"/>
  <c r="AO149" i="7" s="1" a="1"/>
  <c r="AO149" i="7" s="1"/>
  <c r="AQ70" i="7" a="1"/>
  <c r="AQ70" i="7" s="1"/>
  <c r="AQ59" i="7"/>
  <c r="AO37" i="7" l="1" a="1"/>
  <c r="AO37" i="7" s="1"/>
  <c r="AN61" i="7"/>
  <c r="AN72" i="7" a="1"/>
  <c r="AN72" i="7" s="1"/>
  <c r="AP36" i="7" a="1"/>
  <c r="AP36" i="7" s="1"/>
  <c r="AO71" i="7" a="1"/>
  <c r="AO71" i="7" s="1"/>
  <c r="AO60" i="7"/>
  <c r="AO54" i="7"/>
  <c r="AN73" i="7" a="1"/>
  <c r="AN73" i="7" s="1"/>
  <c r="AN58" i="7"/>
  <c r="AN90" i="7" s="1" a="1"/>
  <c r="AN90" i="7" s="1"/>
  <c r="AP132" i="7" a="1"/>
  <c r="AP132" i="7" s="1"/>
  <c r="AP120" i="7"/>
  <c r="AP149" i="7" s="1" a="1"/>
  <c r="AP149" i="7" s="1"/>
  <c r="AQ129" i="7" a="1"/>
  <c r="AQ129" i="7" s="1"/>
  <c r="AQ116" i="7"/>
  <c r="AP37" i="7" l="1" a="1"/>
  <c r="AP37" i="7" s="1"/>
  <c r="AP54" i="7" s="1"/>
  <c r="AO61" i="7"/>
  <c r="AO72" i="7" a="1"/>
  <c r="AO72" i="7" s="1"/>
  <c r="AO58" i="7"/>
  <c r="AO90" i="7" s="1" a="1"/>
  <c r="AO90" i="7" s="1"/>
  <c r="AO73" i="7" a="1"/>
  <c r="AO73" i="7" s="1"/>
  <c r="AQ36" i="7" a="1"/>
  <c r="AQ36" i="7" s="1"/>
  <c r="AP71" i="7" a="1"/>
  <c r="AP71" i="7" s="1"/>
  <c r="AP60" i="7"/>
  <c r="AQ132" i="7" a="1"/>
  <c r="AQ132" i="7" s="1"/>
  <c r="AQ120" i="7"/>
  <c r="AQ149" i="7" s="1" a="1"/>
  <c r="AQ149" i="7" s="1"/>
  <c r="AP72" i="7" l="1" a="1"/>
  <c r="AP72" i="7" s="1"/>
  <c r="AQ37" i="7" a="1"/>
  <c r="AQ37" i="7" s="1"/>
  <c r="AP61" i="7"/>
  <c r="AP73" i="7" a="1"/>
  <c r="AP73" i="7" s="1"/>
  <c r="AP58" i="7"/>
  <c r="AP90" i="7" s="1" a="1"/>
  <c r="AP90" i="7" s="1"/>
  <c r="AQ71" i="7" a="1"/>
  <c r="AQ71" i="7" s="1"/>
  <c r="AQ60" i="7"/>
  <c r="AQ54" i="7"/>
  <c r="AQ61" i="7" l="1"/>
  <c r="AQ72" i="7" a="1"/>
  <c r="AQ72" i="7" s="1"/>
  <c r="AQ58" i="7"/>
  <c r="AQ90" i="7" s="1" a="1"/>
  <c r="AQ90" i="7" s="1"/>
  <c r="AQ73" i="7" a="1"/>
  <c r="AQ7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tc={97C37CF3-E7BD-4F42-9758-7D8592ECEEEA}</author>
    <author>tc={99A8D3DC-467A-41A3-B5E5-368F641EDACF}</author>
    <author>tc={B31171A6-744D-46BE-B8CA-B632E6968554}</author>
    <author>tc={28F7C868-7376-4169-A8FD-71F6D2D136A5}</author>
    <author>tc={46B09D06-E783-4DAA-BB97-CDD94B64ABBE}</author>
    <author>tc={52917C17-1551-4961-AA69-F652E81E0AE5}</author>
    <author>tc={F7F9C638-DD61-450A-A846-1F786CBABCE9}</author>
    <author>tc={3624573B-D348-4540-81CC-FC7474E46EF2}</author>
    <author>tc={4D8D0A89-00E4-4FC4-BD54-50D14CF5C373}</author>
    <author>tc={98EED118-D733-4215-81EC-A35295B02B63}</author>
    <author>tc={04CA88FA-EC94-4FD2-990B-5CCE50959F07}</author>
    <author>tc={A5B994E6-180E-4D33-BBF0-F609AFC43B5F}</author>
    <author>tc={82E4C4F3-C656-4312-870B-6167C38D2F8B}</author>
    <author>tc={5B16DF38-6197-4B1D-87CD-EE345BFB3FD4}</author>
    <author>tc={A06328D9-E814-4B35-801B-D118A9697463}</author>
  </authors>
  <commentList>
    <comment ref="AN1" authorId="0" shapeId="0" xr:uid="{97C37CF3-E7BD-4F42-9758-7D8592ECEEEA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an extra year to get YE Sep projections for those networks that don’t have Sep year end</t>
      </text>
    </comment>
    <comment ref="A3" authorId="1" shapeId="0" xr:uid="{99A8D3DC-467A-41A3-B5E5-368F641EDACF}">
      <text>
        <t>[Threaded comment]
Your version of Excel allows you to read this threaded comment; however, any edits to it will get removed if the file is opened in a newer version of Excel. Learn more: https://go.microsoft.com/fwlink/?linkid=870924
Comment:
    YE June for Vector &amp; GasNet, YE Sep for Powerco &amp; First Gas</t>
      </text>
    </comment>
    <comment ref="E6" authorId="2" shapeId="0" xr:uid="{B31171A6-744D-46BE-B8CA-B632E696855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spreadsheet: Nwk_Cost_Analysis_03
Note: There is close alignment for segment totals with MBIE stats for Res, but it is apparent that some of what MBIE calls Ind is included within the Com classification - resulting in Com totals that are approx. 20% greater than MBIE Com totals.  This is because some of the Network price category codes used to apportion volumes into segments have a mix of Com and Ind consumers on them</t>
      </text>
    </comment>
    <comment ref="Q6" authorId="3" shapeId="0" xr:uid="{28F7C868-7376-4169-A8FD-71F6D2D136A5}">
      <text>
        <t>[Threaded comment]
Your version of Excel allows you to read this threaded comment; however, any edits to it will get removed if the file is opened in a newer version of Excel. Learn more: https://go.microsoft.com/fwlink/?linkid=870924
Comment:
    2018 earliest year when all GDBs have consistent methodology for consumer groups</t>
      </text>
    </comment>
    <comment ref="I9" authorId="4" shapeId="0" xr:uid="{46B09D06-E783-4DAA-BB97-CDD94B64ABBE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FirstGas values for 2017 have been adjusted to take account of their change in YE reporting date</t>
      </text>
    </comment>
    <comment ref="I14" authorId="5" shapeId="0" xr:uid="{52917C17-1551-4961-AA69-F652E81E0AE5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FirstGas values for 2017 have been adjusted to take account of their change in YE reporting date</t>
      </text>
    </comment>
    <comment ref="I19" authorId="6" shapeId="0" xr:uid="{F7F9C638-DD61-450A-A846-1F786CBABCE9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FirstGas values for 2017 have been adjusted to take account of their change in YE reporting date</t>
      </text>
    </comment>
    <comment ref="B40" authorId="7" shapeId="0" xr:uid="{3624573B-D348-4540-81CC-FC7474E46EF2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Provided by Commission, except for GasNet where have used Schedule 12c(ii) in https://www.gasnet.co.nz/wp-content/uploads/2017/11/GasNet-AMP-2025-35-FINAL.pdf</t>
      </text>
    </comment>
    <comment ref="E149" authorId="8" shapeId="0" xr:uid="{4D8D0A89-00E4-4FC4-BD54-50D14CF5C373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spreadsheet: Nwk_Cost_Analysis_03</t>
      </text>
    </comment>
    <comment ref="AA149" authorId="9" shapeId="0" xr:uid="{98EED118-D733-4215-81EC-A35295B02B63}">
      <text>
        <t>[Threaded comment]
Your version of Excel allows you to read this threaded comment; however, any edits to it will get removed if the file is opened in a newer version of Excel. Learn more: https://go.microsoft.com/fwlink/?linkid=870924
Comment:
    No basis on which to disproportionately allocate variation to one consumer group over another, so assume all are factored by the same extent</t>
      </text>
    </comment>
    <comment ref="AI150" authorId="10" shapeId="0" xr:uid="{04CA88FA-EC94-4FD2-990B-5CCE50959F07}">
      <text>
        <t>[Threaded comment]
Your version of Excel allows you to read this threaded comment; however, any edits to it will get removed if the file is opened in a newer version of Excel. Learn more: https://go.microsoft.com/fwlink/?linkid=870924
Comment:
    Necessary for non Sep YE networks</t>
      </text>
    </comment>
    <comment ref="AA151" authorId="11" shapeId="0" xr:uid="{A5B994E6-180E-4D33-BBF0-F609AFC43B5F}">
      <text>
        <t>[Threaded comment]
Your version of Excel allows you to read this threaded comment; however, any edits to it will get removed if the file is opened in a newer version of Excel. Learn more: https://go.microsoft.com/fwlink/?linkid=870924
Comment:
    Originally when this spreadsheet was developed, FY21 was a forecast.  However, now have actuals, so set equal to that.</t>
      </text>
    </comment>
    <comment ref="B185" authorId="12" shapeId="0" xr:uid="{82E4C4F3-C656-4312-870B-6167C38D2F8B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Provided by Commission, except for Vector and GasNet where have used Schedule 12c(ii) in https://blob-static.vector.co.nz/blob/vector/media/vector-2025/04-june_gas-distribution-2025-amp-v0-6-2_updated-250625.pdf
and https://www.gasnet.co.nz/wp-content/uploads/2017/11/GasNet-AMP-2025-35-FINAL.pdf</t>
      </text>
    </comment>
    <comment ref="Q189" authorId="13" shapeId="0" xr:uid="{5B16DF38-6197-4B1D-87CD-EE345BFB3FD4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values sent by FirstGas seem to be short of approximately 5,000 ICPs.  So have estimated what YE 2025 is likely to be.</t>
      </text>
    </comment>
    <comment ref="E247" authorId="14" shapeId="0" xr:uid="{A06328D9-E814-4B35-801B-D118A9697463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spreadsheet: GasNetworkComplianceReporting_v08  
Have corrected Res &amp; Com for Powerco and GasNet to deliver exact Res demand totals to align with MBIE reporting (based on calendar year) and factored ICP numbers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<sst xmlns="http://schemas.openxmlformats.org/spreadsheetml/2006/main" count="2305" uniqueCount="94">
  <si>
    <t>Calendar year outputs from ENZ model</t>
  </si>
  <si>
    <t>Gas demand (PJ)</t>
  </si>
  <si>
    <t>Res</t>
  </si>
  <si>
    <t>Com</t>
  </si>
  <si>
    <t>Ind</t>
  </si>
  <si>
    <t># ICPs (x10^3)</t>
  </si>
  <si>
    <t>YE-Sep growth factors derived from ENZ model outputs</t>
  </si>
  <si>
    <t>Gas demand</t>
  </si>
  <si>
    <t># ICPs</t>
  </si>
  <si>
    <t>Pricing year end 30-Sep - in format for input into CPRG model</t>
  </si>
  <si>
    <t>Last actual year</t>
  </si>
  <si>
    <t>Gas demand (TJ)</t>
  </si>
  <si>
    <t>Vector</t>
  </si>
  <si>
    <t>Auck</t>
  </si>
  <si>
    <t>First Gas</t>
  </si>
  <si>
    <t>NonAuck</t>
  </si>
  <si>
    <t>Powerco</t>
  </si>
  <si>
    <t>Central</t>
  </si>
  <si>
    <t>Lower</t>
  </si>
  <si>
    <t>GasNet</t>
  </si>
  <si>
    <t>~~~</t>
  </si>
  <si>
    <t>All</t>
  </si>
  <si>
    <t>Total</t>
  </si>
  <si>
    <t>Total NI</t>
  </si>
  <si>
    <t>Percentage growth in demand</t>
  </si>
  <si>
    <t>Total Powerco</t>
  </si>
  <si>
    <t>ICP numbers</t>
  </si>
  <si>
    <t>Percentage growth in ICP #s</t>
  </si>
  <si>
    <t>Projections based on forecasts from GDBs in their AMPs</t>
  </si>
  <si>
    <t>||</t>
  </si>
  <si>
    <t>Company financial year data</t>
  </si>
  <si>
    <t>Demand (TJ)</t>
  </si>
  <si>
    <t>Growth rate option:</t>
  </si>
  <si>
    <t>From Information disclosures</t>
  </si>
  <si>
    <t>Projection.  For Res/Com = Projected # ICPs x Projected dem per ICP.  For Ind = Difference between GDB projected total demand, less Res + Com</t>
  </si>
  <si>
    <t>Average growth rate</t>
  </si>
  <si>
    <t>NZ</t>
  </si>
  <si>
    <t>cf. projection from GDBs</t>
  </si>
  <si>
    <t>Res volumes</t>
  </si>
  <si>
    <t>Rate of Res decline</t>
  </si>
  <si>
    <t>Com + Ind volumes</t>
  </si>
  <si>
    <t>Rate of Com+Ind decline</t>
  </si>
  <si>
    <t>Assumed rate of Com decline</t>
  </si>
  <si>
    <t>GDP Projection divided by Concept Stage 1</t>
  </si>
  <si>
    <t>GDB growth rates</t>
  </si>
  <si>
    <t>2013-17</t>
  </si>
  <si>
    <t>2018-21</t>
  </si>
  <si>
    <t>2021-2024</t>
  </si>
  <si>
    <t>Residential %</t>
  </si>
  <si>
    <t>Commercial %</t>
  </si>
  <si>
    <t>Industrial %</t>
  </si>
  <si>
    <t>Consumer segment, historical growth rates</t>
  </si>
  <si>
    <t>Stage 1 of projection - continuation of average rate from last 3 years</t>
  </si>
  <si>
    <t>Stage 2 of projection - factor to get values which exactly match GDB projection</t>
  </si>
  <si>
    <t>R</t>
  </si>
  <si>
    <t>First Gas as sent in email to Beichen</t>
  </si>
  <si>
    <t>Projection / Stage 1</t>
  </si>
  <si>
    <t>Consumer segment historical growth rates</t>
  </si>
  <si>
    <t>Demand per ICP</t>
  </si>
  <si>
    <t>Projection - For Res/Com, continuation of average rate from past years.  For Ind, based on projected Demand divided by projected # ICPs</t>
  </si>
  <si>
    <t>Unit</t>
  </si>
  <si>
    <t>GJ</t>
  </si>
  <si>
    <t>TJ</t>
  </si>
  <si>
    <t>Summary of growth in demand and ICPs</t>
  </si>
  <si>
    <t>Reference year</t>
  </si>
  <si>
    <t>Demand</t>
  </si>
  <si>
    <t>ICPs</t>
  </si>
  <si>
    <t>Historical</t>
  </si>
  <si>
    <t>Projected</t>
  </si>
  <si>
    <t>Convert to YE SEP</t>
  </si>
  <si>
    <t>Weighting factors</t>
  </si>
  <si>
    <t>Full year weighting</t>
  </si>
  <si>
    <t>Res + Com</t>
  </si>
  <si>
    <t>% growth in demand</t>
  </si>
  <si>
    <t>% growth in ICPs</t>
  </si>
  <si>
    <t>Compile data</t>
  </si>
  <si>
    <t>Fcast</t>
  </si>
  <si>
    <t>What</t>
  </si>
  <si>
    <t>Who</t>
  </si>
  <si>
    <t>Where</t>
  </si>
  <si>
    <t>Segment</t>
  </si>
  <si>
    <t>Concept</t>
  </si>
  <si>
    <t>GDB</t>
  </si>
  <si>
    <t xml:space="preserve">~ ~ ~ ~ ~ </t>
  </si>
  <si>
    <t>B B B B B B</t>
  </si>
  <si>
    <t>Produce different graphs</t>
  </si>
  <si>
    <t>Note: A green shaded cell indicates a cell whose value can be altered to change the graph</t>
  </si>
  <si>
    <t>Display relative movement in values for a particular consumer segment</t>
  </si>
  <si>
    <t>Dem/ICP</t>
  </si>
  <si>
    <t>Display relative movement in values between consumer segments</t>
  </si>
  <si>
    <t>Starting position splits between GDBs</t>
  </si>
  <si>
    <t>Display absolute values</t>
  </si>
  <si>
    <t>Actual</t>
  </si>
  <si>
    <t>Graph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</si>
</sst>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_ ;\-#,##0\ "/>
    <numFmt numFmtId="166" formatCode="0.0%"/>
    <numFmt numFmtId="167" formatCode="#,##0.00_ ;[Red]\-#,##0.00\ "/>
    <numFmt numFmtId="168" formatCode="#,##0.0_ ;[Red]\-#,##0.0\ "/>
    <numFmt numFmtId="169" formatCode="#,##0.0_ ;\-#,##0.0\ "/>
    <numFmt numFmtId="170" formatCode="#,##0.00_ ;\-#,##0.00\ "/>
  </numFmts>
  <fonts count="2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4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1"/>
      <color theme="6"/>
      <name val="Arial"/>
      <family val="2"/>
      <scheme val="minor"/>
    </font>
    <font>
      <sz val="11"/>
      <color theme="9"/>
      <name val="Arial"/>
      <family val="2"/>
      <scheme val="minor"/>
    </font>
    <font>
      <sz val="11"/>
      <color theme="1" tint="0.499984740745262"/>
      <name val="Arial"/>
      <family val="2"/>
      <scheme val="minor"/>
    </font>
    <font>
      <b/>
      <sz val="11"/>
      <color theme="5"/>
      <name val="Arial"/>
      <family val="2"/>
      <scheme val="minor"/>
    </font>
    <font>
      <sz val="11"/>
      <name val="Arial"/>
      <family val="2"/>
      <scheme val="minor"/>
    </font>
    <font>
      <sz val="11"/>
      <color theme="9" tint="-0.499984740745262"/>
      <name val="Arial"/>
      <family val="2"/>
      <scheme val="minor"/>
    </font>
    <font>
      <sz val="11"/>
      <color theme="7"/>
      <name val="Arial"/>
      <family val="2"/>
      <scheme val="minor"/>
    </font>
    <font>
      <sz val="11"/>
      <color rgb="FF4F81BE"/>
      <name val="Arial"/>
      <family val="2"/>
      <scheme val="minor"/>
    </font>
    <font>
      <sz val="11"/>
      <color rgb="FF92D051"/>
      <name val="Arial"/>
      <family val="2"/>
      <scheme val="minor"/>
    </font>
    <font>
      <sz val="11"/>
      <color rgb="FF808081"/>
      <name val="Arial"/>
      <family val="2"/>
      <scheme val="minor"/>
    </font>
    <font>
      <sz val="11"/>
      <color rgb="FFF79647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8064A3"/>
      <name val="Arial"/>
      <family val="2"/>
      <scheme val="minor"/>
    </font>
    <font>
      <sz val="11"/>
      <color rgb="FF974707"/>
      <name val="Arial"/>
      <family val="2"/>
      <scheme val="minor"/>
    </font>
    <font>
      <b/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C0504E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9" fontId="0" fillId="0" borderId="0" xfId="0" applyNumberFormat="1"/>
    <xf numFmtId="165" fontId="0" fillId="0" borderId="0" xfId="1" applyFont="1"/>
    <xf numFmtId="164" fontId="0" fillId="0" borderId="0" xfId="0" applyNumberFormat="1"/>
    <xf numFmtId="0" fontId="0" fillId="0" borderId="0" xfId="1" applyNumberFormat="1" applyFont="1"/>
    <xf numFmtId="0" fontId="4" fillId="0" borderId="0" xfId="0" applyFont="1"/>
    <xf numFmtId="0" fontId="0" fillId="0" borderId="1" xfId="0" applyBorder="1"/>
    <xf numFmtId="164" fontId="0" fillId="0" borderId="1" xfId="0" applyNumberFormat="1" applyBorder="1"/>
    <xf numFmtId="0" fontId="3" fillId="2" borderId="0" xfId="0" applyFont="1" applyFill="1"/>
    <xf numFmtId="0" fontId="0" fillId="2" borderId="0" xfId="0" applyFill="1"/>
    <xf numFmtId="0" fontId="5" fillId="0" borderId="0" xfId="0" applyFont="1"/>
    <xf numFmtId="9" fontId="0" fillId="0" borderId="0" xfId="3" applyFont="1"/>
    <xf numFmtId="10" fontId="0" fillId="0" borderId="0" xfId="3" applyNumberFormat="1" applyFont="1"/>
    <xf numFmtId="10" fontId="6" fillId="0" borderId="0" xfId="3" applyNumberFormat="1" applyFont="1"/>
    <xf numFmtId="10" fontId="7" fillId="0" borderId="0" xfId="3" applyNumberFormat="1" applyFont="1"/>
    <xf numFmtId="165" fontId="0" fillId="0" borderId="0" xfId="1" applyFont="1" applyBorder="1"/>
    <xf numFmtId="166" fontId="0" fillId="0" borderId="0" xfId="3" applyNumberFormat="1" applyFont="1"/>
    <xf numFmtId="166" fontId="0" fillId="0" borderId="0" xfId="3" applyNumberFormat="1" applyFont="1" applyBorder="1"/>
    <xf numFmtId="0" fontId="8" fillId="0" borderId="0" xfId="0" applyFont="1"/>
    <xf numFmtId="165" fontId="2" fillId="0" borderId="0" xfId="1" applyFont="1"/>
    <xf numFmtId="165" fontId="0" fillId="0" borderId="1" xfId="1" applyFont="1" applyBorder="1"/>
    <xf numFmtId="0" fontId="0" fillId="3" borderId="0" xfId="0" applyFill="1"/>
    <xf numFmtId="166" fontId="0" fillId="0" borderId="0" xfId="0" applyNumberFormat="1"/>
    <xf numFmtId="0" fontId="9" fillId="0" borderId="0" xfId="0" applyFont="1"/>
    <xf numFmtId="165" fontId="10" fillId="0" borderId="0" xfId="1" applyFont="1"/>
    <xf numFmtId="165" fontId="6" fillId="0" borderId="0" xfId="1" applyFont="1"/>
    <xf numFmtId="166" fontId="11" fillId="0" borderId="0" xfId="0" applyNumberFormat="1" applyFont="1"/>
    <xf numFmtId="0" fontId="0" fillId="4" borderId="0" xfId="0" applyFill="1"/>
    <xf numFmtId="166" fontId="10" fillId="0" borderId="0" xfId="3" applyNumberFormat="1" applyFont="1"/>
    <xf numFmtId="0" fontId="0" fillId="5" borderId="0" xfId="0" applyFill="1"/>
    <xf numFmtId="164" fontId="12" fillId="0" borderId="0" xfId="0" applyNumberFormat="1" applyFont="1"/>
    <xf numFmtId="166" fontId="6" fillId="0" borderId="0" xfId="3" applyNumberFormat="1" applyFont="1"/>
    <xf numFmtId="166" fontId="12" fillId="0" borderId="0" xfId="3" applyNumberFormat="1" applyFont="1"/>
    <xf numFmtId="166" fontId="7" fillId="0" borderId="0" xfId="3" applyNumberFormat="1" applyFont="1"/>
    <xf numFmtId="165" fontId="7" fillId="0" borderId="0" xfId="1" applyFont="1"/>
    <xf numFmtId="9" fontId="2" fillId="0" borderId="0" xfId="0" applyNumberFormat="1" applyFont="1"/>
    <xf numFmtId="164" fontId="6" fillId="0" borderId="0" xfId="0" applyNumberFormat="1" applyFont="1"/>
    <xf numFmtId="0" fontId="12" fillId="0" borderId="0" xfId="0" applyFont="1"/>
    <xf numFmtId="167" fontId="0" fillId="0" borderId="0" xfId="1" applyNumberFormat="1" applyFont="1"/>
    <xf numFmtId="168" fontId="0" fillId="0" borderId="0" xfId="1" applyNumberFormat="1" applyFont="1"/>
    <xf numFmtId="168" fontId="0" fillId="0" borderId="0" xfId="0" applyNumberFormat="1"/>
    <xf numFmtId="0" fontId="10" fillId="0" borderId="0" xfId="0" applyFont="1"/>
    <xf numFmtId="0" fontId="13" fillId="0" borderId="0" xfId="0" applyFont="1"/>
    <xf numFmtId="165" fontId="13" fillId="0" borderId="0" xfId="1" applyFont="1"/>
    <xf numFmtId="165" fontId="14" fillId="0" borderId="0" xfId="1" applyFont="1"/>
    <xf numFmtId="165" fontId="2" fillId="0" borderId="0" xfId="1" applyFont="1" applyFill="1"/>
    <xf numFmtId="165" fontId="13" fillId="0" borderId="0" xfId="1" applyFont="1" applyFill="1"/>
    <xf numFmtId="165" fontId="0" fillId="0" borderId="0" xfId="1" applyFont="1" applyFill="1"/>
    <xf numFmtId="166" fontId="14" fillId="0" borderId="0" xfId="0" applyNumberFormat="1" applyFont="1"/>
    <xf numFmtId="10" fontId="0" fillId="0" borderId="0" xfId="0" applyNumberFormat="1"/>
    <xf numFmtId="165" fontId="10" fillId="0" borderId="0" xfId="1" applyFont="1" applyFill="1"/>
    <xf numFmtId="0" fontId="15" fillId="0" borderId="0" xfId="0" applyFont="1"/>
    <xf numFmtId="165" fontId="14" fillId="0" borderId="0" xfId="1" applyFont="1" applyFill="1"/>
    <xf numFmtId="165" fontId="16" fillId="0" borderId="0" xfId="1" applyFont="1" applyFill="1"/>
    <xf numFmtId="0" fontId="2" fillId="4" borderId="0" xfId="0" applyFont="1" applyFill="1"/>
    <xf numFmtId="0" fontId="13" fillId="6" borderId="0" xfId="0" applyFont="1" applyFill="1"/>
    <xf numFmtId="166" fontId="16" fillId="0" borderId="0" xfId="3" applyNumberFormat="1" applyFont="1"/>
    <xf numFmtId="166" fontId="14" fillId="0" borderId="0" xfId="3" applyNumberFormat="1" applyFont="1"/>
    <xf numFmtId="0" fontId="18" fillId="0" borderId="0" xfId="0" applyFont="1"/>
    <xf numFmtId="166" fontId="19" fillId="0" borderId="0" xfId="3" applyNumberFormat="1" applyFont="1"/>
    <xf numFmtId="0" fontId="3" fillId="7" borderId="0" xfId="0" applyFont="1" applyFill="1"/>
    <xf numFmtId="0" fontId="0" fillId="7" borderId="0" xfId="0" applyFill="1"/>
    <xf numFmtId="0" fontId="17" fillId="7" borderId="0" xfId="0" applyFont="1" applyFill="1"/>
    <xf numFmtId="0" fontId="10" fillId="7" borderId="0" xfId="0" applyFont="1" applyFill="1"/>
    <xf numFmtId="0" fontId="4" fillId="2" borderId="0" xfId="0" applyFont="1" applyFill="1"/>
    <xf numFmtId="9" fontId="0" fillId="2" borderId="0" xfId="0" applyNumberFormat="1" applyFill="1"/>
    <xf numFmtId="165" fontId="0" fillId="2" borderId="0" xfId="1" applyFont="1" applyFill="1"/>
    <xf numFmtId="164" fontId="0" fillId="2" borderId="0" xfId="0" applyNumberFormat="1" applyFill="1"/>
    <xf numFmtId="169" fontId="13" fillId="0" borderId="0" xfId="1" applyNumberFormat="1" applyFont="1" applyFill="1"/>
    <xf numFmtId="169" fontId="13" fillId="0" borderId="0" xfId="0" applyNumberFormat="1" applyFont="1"/>
    <xf numFmtId="9" fontId="0" fillId="0" borderId="0" xfId="3" applyFont="1" applyFill="1"/>
    <xf numFmtId="0" fontId="20" fillId="0" borderId="0" xfId="0" applyFont="1"/>
    <xf numFmtId="165" fontId="18" fillId="0" borderId="0" xfId="1" applyFont="1"/>
    <xf numFmtId="165" fontId="16" fillId="0" borderId="0" xfId="1" applyFont="1"/>
    <xf numFmtId="165" fontId="19" fillId="0" borderId="0" xfId="1" applyFont="1"/>
    <xf numFmtId="166" fontId="0" fillId="0" borderId="2" xfId="0" applyNumberFormat="1" applyBorder="1"/>
    <xf numFmtId="166" fontId="0" fillId="0" borderId="3" xfId="0" applyNumberFormat="1" applyBorder="1"/>
    <xf numFmtId="166" fontId="0" fillId="0" borderId="4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4" borderId="0" xfId="0" applyFont="1" applyFill="1"/>
    <xf numFmtId="0" fontId="15" fillId="0" borderId="0" xfId="1" applyNumberFormat="1" applyFont="1"/>
    <xf numFmtId="168" fontId="16" fillId="0" borderId="0" xfId="1" applyNumberFormat="1" applyFont="1"/>
    <xf numFmtId="170" fontId="13" fillId="0" borderId="0" xfId="1" applyNumberFormat="1" applyFont="1" applyFill="1"/>
    <xf numFmtId="170" fontId="13" fillId="0" borderId="0" xfId="0" applyNumberFormat="1" applyFont="1"/>
    <xf numFmtId="169" fontId="10" fillId="0" borderId="0" xfId="1" applyNumberFormat="1" applyFont="1" applyFill="1"/>
    <xf numFmtId="169" fontId="10" fillId="0" borderId="0" xfId="0" applyNumberFormat="1" applyFont="1"/>
    <xf numFmtId="9" fontId="14" fillId="0" borderId="0" xfId="3" applyFont="1"/>
    <xf numFmtId="9" fontId="16" fillId="0" borderId="0" xfId="3" applyFont="1"/>
    <xf numFmtId="0" fontId="15" fillId="0" borderId="0" xfId="3" applyNumberFormat="1" applyFont="1"/>
    <xf numFmtId="169" fontId="0" fillId="0" borderId="0" xfId="1" applyNumberFormat="1" applyFont="1"/>
    <xf numFmtId="168" fontId="13" fillId="0" borderId="0" xfId="1" applyNumberFormat="1" applyFont="1"/>
    <xf numFmtId="170" fontId="0" fillId="0" borderId="0" xfId="1" applyNumberFormat="1" applyFont="1"/>
    <xf numFmtId="165" fontId="0" fillId="0" borderId="0" xfId="0" applyNumberFormat="1"/>
    <xf numFmtId="9" fontId="1" fillId="0" borderId="0" xfId="3" applyFont="1"/>
    <xf numFmtId="165" fontId="19" fillId="0" borderId="0" xfId="1" applyFont="1" applyFill="1"/>
    <xf numFmtId="9" fontId="13" fillId="4" borderId="0" xfId="3" applyFont="1" applyFill="1"/>
    <xf numFmtId="166" fontId="13" fillId="0" borderId="0" xfId="3" applyNumberFormat="1" applyFont="1"/>
    <xf numFmtId="0" fontId="21" fillId="7" borderId="0" xfId="0" applyFont="1" applyFill="1"/>
    <xf numFmtId="0" fontId="22" fillId="0" borderId="0" xfId="0" applyFont="1"/>
  </cellXfs>
  <cellStyles count="4">
    <cellStyle name="Comma" xfId="1" builtinId="3" customBuiltin="1"/>
    <cellStyle name="Comma [0]" xfId="2" builtinId="6" customBuiltin="1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GDB!$D$89</c:f>
              <c:strCache>
                <c:ptCount val="1"/>
                <c:pt idx="0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GDB!$AA$88:$AL$88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GDB!$AA$89:$AL$89</c:f>
              <c:numCache>
                <c:formatCode>0.0%</c:formatCode>
                <c:ptCount val="12"/>
                <c:pt idx="0">
                  <c:v>4.2963953652152387E-2</c:v>
                </c:pt>
                <c:pt idx="1">
                  <c:v>-9.6129533936873211E-3</c:v>
                </c:pt>
                <c:pt idx="2">
                  <c:v>-2.3351909222753136E-2</c:v>
                </c:pt>
                <c:pt idx="3">
                  <c:v>-7.330203403538138E-2</c:v>
                </c:pt>
                <c:pt idx="4">
                  <c:v>-9.0547793112055297E-2</c:v>
                </c:pt>
                <c:pt idx="5">
                  <c:v>-8.2821675060741895E-2</c:v>
                </c:pt>
                <c:pt idx="6">
                  <c:v>-6.9048757019238072E-2</c:v>
                </c:pt>
                <c:pt idx="7">
                  <c:v>-7.1401410545671284E-2</c:v>
                </c:pt>
                <c:pt idx="8">
                  <c:v>-7.2401406765507326E-2</c:v>
                </c:pt>
                <c:pt idx="9">
                  <c:v>-7.5615632642052399E-2</c:v>
                </c:pt>
                <c:pt idx="10">
                  <c:v>-7.8260593155159985E-2</c:v>
                </c:pt>
                <c:pt idx="11">
                  <c:v>-8.3915428718784768E-2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71-42D3-A671-66C233EA0CE1}"/>
            </c:ext>
          </c:extLst>
        </c:ser>
        <c:ser>
          <c:idx val="1"/>
          <c:order val="1"/>
          <c:tx>
            <c:strRef>
              <c:f>GDB!$D$90</c:f>
              <c:strCache>
                <c:ptCount val="1"/>
                <c:pt idx="0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GDB!$AA$88:$AL$88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GDB!$AA$90:$AL$90</c:f>
              <c:numCache>
                <c:formatCode>0.0%</c:formatCode>
                <c:ptCount val="12"/>
                <c:pt idx="0">
                  <c:v>-8.050402035460702E-3</c:v>
                </c:pt>
                <c:pt idx="1">
                  <c:v>2.1816507701236294E-2</c:v>
                </c:pt>
                <c:pt idx="2">
                  <c:v>-2.5111987541023912E-2</c:v>
                </c:pt>
                <c:pt idx="3">
                  <c:v>-3.8048105569219115E-2</c:v>
                </c:pt>
                <c:pt idx="4">
                  <c:v>-1.8367724061137292E-2</c:v>
                </c:pt>
                <c:pt idx="5">
                  <c:v>-3.1745055861070126E-2</c:v>
                </c:pt>
                <c:pt idx="6">
                  <c:v>-3.366309958699254E-2</c:v>
                </c:pt>
                <c:pt idx="7">
                  <c:v>-4.2840859304238643E-2</c:v>
                </c:pt>
                <c:pt idx="8">
                  <c:v>-4.5650223256731071E-2</c:v>
                </c:pt>
                <c:pt idx="9">
                  <c:v>-5.7569836007329567E-2</c:v>
                </c:pt>
                <c:pt idx="10">
                  <c:v>-6.1679681543380438E-2</c:v>
                </c:pt>
                <c:pt idx="11">
                  <c:v>-6.6752140290828321E-2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71-42D3-A671-66C233EA0CE1}"/>
            </c:ext>
          </c:extLst>
        </c:ser>
        <c:ser>
          <c:idx val="2"/>
          <c:order val="2"/>
          <c:tx>
            <c:strRef>
              <c:f>GDB!$D$91</c:f>
              <c:strCache>
                <c:ptCount val="1"/>
                <c:pt idx="0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GDB!$AA$88:$AL$88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GDB!$AA$91:$AL$91</c:f>
              <c:numCache>
                <c:formatCode>0.0%</c:formatCode>
                <c:ptCount val="12"/>
                <c:pt idx="0">
                  <c:v>5.0823892226753431E-4</c:v>
                </c:pt>
                <c:pt idx="1">
                  <c:v>1.0563820246133856E-2</c:v>
                </c:pt>
                <c:pt idx="2">
                  <c:v>-2.8506148728214442E-2</c:v>
                </c:pt>
                <c:pt idx="3">
                  <c:v>-3.1507191724059469E-2</c:v>
                </c:pt>
                <c:pt idx="4">
                  <c:v>8.3491069121950368E-3</c:v>
                </c:pt>
                <c:pt idx="5">
                  <c:v>-7.3455102629290669E-3</c:v>
                </c:pt>
                <c:pt idx="6">
                  <c:v>-1.0312260111938865E-2</c:v>
                </c:pt>
                <c:pt idx="7">
                  <c:v>-7.0460873730056051E-3</c:v>
                </c:pt>
                <c:pt idx="8">
                  <c:v>-1.233441718451278E-2</c:v>
                </c:pt>
                <c:pt idx="9">
                  <c:v>-1.6409067034537372E-2</c:v>
                </c:pt>
                <c:pt idx="10">
                  <c:v>-2.061124040757778E-2</c:v>
                </c:pt>
                <c:pt idx="11">
                  <c:v>-2.7607898190219582E-2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71-42D3-A671-66C233EA0CE1}"/>
            </c:ext>
          </c:extLst>
        </c:ser>
        <c:ser>
          <c:idx val="3"/>
          <c:order val="3"/>
          <c:tx>
            <c:strRef>
              <c:f>GDB!$D$92</c:f>
              <c:strCache>
                <c:ptCount val="1"/>
                <c:pt idx="0">
                  <c:v>GasNet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GDB!$AA$88:$AL$88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GDB!$AA$92:$AL$92</c:f>
              <c:numCache>
                <c:formatCode>0.0%</c:formatCode>
                <c:ptCount val="12"/>
                <c:pt idx="0">
                  <c:v>2.405286597741399E-2</c:v>
                </c:pt>
                <c:pt idx="1">
                  <c:v>1.010592483307989E-2</c:v>
                </c:pt>
                <c:pt idx="2">
                  <c:v>-1.0193751028413503E-2</c:v>
                </c:pt>
                <c:pt idx="3">
                  <c:v>-3.721021665133506E-2</c:v>
                </c:pt>
                <c:pt idx="4">
                  <c:v>-1.1054421768707523E-2</c:v>
                </c:pt>
                <c:pt idx="5">
                  <c:v>-8.5984522785899076E-3</c:v>
                </c:pt>
                <c:pt idx="6">
                  <c:v>-7.8057241977450564E-3</c:v>
                </c:pt>
                <c:pt idx="7">
                  <c:v>-9.6153846153845812E-3</c:v>
                </c:pt>
                <c:pt idx="8">
                  <c:v>-7.9435127978817466E-3</c:v>
                </c:pt>
                <c:pt idx="9">
                  <c:v>-7.9435127978816356E-3</c:v>
                </c:pt>
                <c:pt idx="10">
                  <c:v>-7.9435127978816356E-3</c:v>
                </c:pt>
                <c:pt idx="11">
                  <c:v>-7.9435127978817466E-3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71-42D3-A671-66C233EA0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31216"/>
        <c:axId val="329827056"/>
      </c:lineChart>
      <c:catAx>
        <c:axId val="32983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27056"/>
        <c:crosses val="autoZero"/>
        <c:auto val="1"/>
        <c:lblAlgn val="ctr"/>
        <c:lblOffset val="100"/>
        <c:noMultiLvlLbl val="0"/>
      </c:catAx>
      <c:valAx>
        <c:axId val="32982705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3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Compare!$B$164</c:f>
          <c:strCache>
            <c:ptCount val="1"/>
            <c:pt idx="0">
              <c:v>Movement in ICPs across all GDBs relative to 2024</c:v>
            </c:pt>
          </c:strCache>
        </c:strRef>
      </c:tx>
      <c:layout>
        <c:manualLayout>
          <c:xMode val="edge"/>
          <c:yMode val="edge"/>
          <c:x val="0.158901276670164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2996822898449341E-2"/>
          <c:y val="6.6157212393522416E-2"/>
          <c:w val="0.88118864404803543"/>
          <c:h val="0.86800266778994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Compare!$D$157:$E$157</c:f>
              <c:strCache>
                <c:ptCount val="2"/>
                <c:pt idx="0">
                  <c:v>GDB</c:v>
                </c:pt>
                <c:pt idx="1">
                  <c:v>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Compare!$F$157:$Z$157</c:f>
              <c:numCache>
                <c:formatCode>0%</c:formatCode>
                <c:ptCount val="21"/>
                <c:pt idx="0">
                  <c:v>-0.13865371009559446</c:v>
                </c:pt>
                <c:pt idx="1">
                  <c:v>-0.13069769729665148</c:v>
                </c:pt>
                <c:pt idx="2">
                  <c:v>-0.11445378703971321</c:v>
                </c:pt>
                <c:pt idx="3">
                  <c:v>-0.10439919043706725</c:v>
                </c:pt>
                <c:pt idx="4">
                  <c:v>-9.113050881557061E-2</c:v>
                </c:pt>
                <c:pt idx="5">
                  <c:v>-7.4941074575901045E-2</c:v>
                </c:pt>
                <c:pt idx="6">
                  <c:v>-5.8728173744177381E-2</c:v>
                </c:pt>
                <c:pt idx="7">
                  <c:v>-4.2023312571889071E-2</c:v>
                </c:pt>
                <c:pt idx="8">
                  <c:v>-2.6016693141432623E-2</c:v>
                </c:pt>
                <c:pt idx="9">
                  <c:v>-1.3480039287678047E-2</c:v>
                </c:pt>
                <c:pt idx="10">
                  <c:v>-4.441835735809363E-3</c:v>
                </c:pt>
                <c:pt idx="11">
                  <c:v>0</c:v>
                </c:pt>
                <c:pt idx="12">
                  <c:v>-8.6776884427486323E-4</c:v>
                </c:pt>
                <c:pt idx="13">
                  <c:v>-4.558572862229382E-3</c:v>
                </c:pt>
                <c:pt idx="14">
                  <c:v>-9.7843862760731426E-3</c:v>
                </c:pt>
                <c:pt idx="15">
                  <c:v>-1.7011251902461888E-2</c:v>
                </c:pt>
                <c:pt idx="16">
                  <c:v>-2.5432463252124116E-2</c:v>
                </c:pt>
                <c:pt idx="17">
                  <c:v>-3.5678628196639472E-2</c:v>
                </c:pt>
                <c:pt idx="18">
                  <c:v>-4.7457944172656141E-2</c:v>
                </c:pt>
                <c:pt idx="19">
                  <c:v>-6.1117093376056308E-2</c:v>
                </c:pt>
                <c:pt idx="20">
                  <c:v>-7.7078552163075909E-2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6B-4E2E-A2E3-03CFEE774022}"/>
            </c:ext>
          </c:extLst>
        </c:ser>
        <c:ser>
          <c:idx val="1"/>
          <c:order val="1"/>
          <c:tx>
            <c:strRef>
              <c:f>Compare!$D$158:$E$158</c:f>
              <c:strCache>
                <c:ptCount val="2"/>
                <c:pt idx="0">
                  <c:v>GDB</c:v>
                </c:pt>
                <c:pt idx="1">
                  <c:v>Com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Compare!$F$158:$Z$158</c:f>
              <c:numCache>
                <c:formatCode>0%</c:formatCode>
                <c:ptCount val="21"/>
                <c:pt idx="0">
                  <c:v>-6.9282026422651244E-2</c:v>
                </c:pt>
                <c:pt idx="1">
                  <c:v>-5.6311951794473236E-2</c:v>
                </c:pt>
                <c:pt idx="2">
                  <c:v>-3.791209740331547E-2</c:v>
                </c:pt>
                <c:pt idx="3">
                  <c:v>-2.482690376956187E-2</c:v>
                </c:pt>
                <c:pt idx="4">
                  <c:v>-9.8230600428825809E-3</c:v>
                </c:pt>
                <c:pt idx="5">
                  <c:v>2.5138600546299461E-3</c:v>
                </c:pt>
                <c:pt idx="6">
                  <c:v>1.0207646927262282E-2</c:v>
                </c:pt>
                <c:pt idx="7">
                  <c:v>1.1166971973725071E-2</c:v>
                </c:pt>
                <c:pt idx="8">
                  <c:v>1.089605858060394E-2</c:v>
                </c:pt>
                <c:pt idx="9">
                  <c:v>8.1010650577344467E-3</c:v>
                </c:pt>
                <c:pt idx="10">
                  <c:v>3.7469550256170603E-3</c:v>
                </c:pt>
                <c:pt idx="11">
                  <c:v>0</c:v>
                </c:pt>
                <c:pt idx="12">
                  <c:v>-1.2581109235089816E-2</c:v>
                </c:pt>
                <c:pt idx="13">
                  <c:v>-2.9407679396412312E-2</c:v>
                </c:pt>
                <c:pt idx="14">
                  <c:v>-4.7840263157051477E-2</c:v>
                </c:pt>
                <c:pt idx="15">
                  <c:v>-6.8060595742549412E-2</c:v>
                </c:pt>
                <c:pt idx="16">
                  <c:v>-8.9060401328895811E-2</c:v>
                </c:pt>
                <c:pt idx="17">
                  <c:v>-0.11146348230010938</c:v>
                </c:pt>
                <c:pt idx="18">
                  <c:v>-0.13489750469564465</c:v>
                </c:pt>
                <c:pt idx="19">
                  <c:v>-0.15968424006798676</c:v>
                </c:pt>
                <c:pt idx="20">
                  <c:v>-0.18621925430613084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6B-4E2E-A2E3-03CFEE774022}"/>
            </c:ext>
          </c:extLst>
        </c:ser>
        <c:ser>
          <c:idx val="2"/>
          <c:order val="2"/>
          <c:tx>
            <c:strRef>
              <c:f>Compare!$D$159:$E$159</c:f>
              <c:strCache>
                <c:ptCount val="2"/>
                <c:pt idx="0">
                  <c:v>GDB</c:v>
                </c:pt>
                <c:pt idx="1">
                  <c:v>Ind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Compare!$F$159:$Z$159</c:f>
              <c:numCache>
                <c:formatCode>0%</c:formatCode>
                <c:ptCount val="21"/>
                <c:pt idx="0">
                  <c:v>8.6169164264237708E-2</c:v>
                </c:pt>
                <c:pt idx="1">
                  <c:v>4.0051411159696793E-2</c:v>
                </c:pt>
                <c:pt idx="2">
                  <c:v>3.1884725714101059E-2</c:v>
                </c:pt>
                <c:pt idx="3">
                  <c:v>2.227686048398847E-2</c:v>
                </c:pt>
                <c:pt idx="4">
                  <c:v>6.9042761158080168E-3</c:v>
                </c:pt>
                <c:pt idx="5">
                  <c:v>-2.2231958527989537E-3</c:v>
                </c:pt>
                <c:pt idx="6">
                  <c:v>4.9827030697855434E-3</c:v>
                </c:pt>
                <c:pt idx="7">
                  <c:v>1.3149388515381277E-2</c:v>
                </c:pt>
                <c:pt idx="8">
                  <c:v>8.3454559003250939E-3</c:v>
                </c:pt>
                <c:pt idx="9">
                  <c:v>4.8212909339195864E-3</c:v>
                </c:pt>
                <c:pt idx="10">
                  <c:v>1.1124161155084966E-3</c:v>
                </c:pt>
                <c:pt idx="11">
                  <c:v>0</c:v>
                </c:pt>
                <c:pt idx="12">
                  <c:v>-1.2567204823869749E-2</c:v>
                </c:pt>
                <c:pt idx="13">
                  <c:v>-2.7539031533288072E-2</c:v>
                </c:pt>
                <c:pt idx="14">
                  <c:v>-4.3628935099882749E-2</c:v>
                </c:pt>
                <c:pt idx="15">
                  <c:v>-6.1281522794001675E-2</c:v>
                </c:pt>
                <c:pt idx="16">
                  <c:v>-7.9715434605806212E-2</c:v>
                </c:pt>
                <c:pt idx="17">
                  <c:v>-9.9501096831337565E-2</c:v>
                </c:pt>
                <c:pt idx="18">
                  <c:v>-0.12036814245538019</c:v>
                </c:pt>
                <c:pt idx="19">
                  <c:v>-0.14263080385166838</c:v>
                </c:pt>
                <c:pt idx="20">
                  <c:v>-0.1666659159885393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6B-4E2E-A2E3-03CFEE774022}"/>
            </c:ext>
          </c:extLst>
        </c:ser>
        <c:ser>
          <c:idx val="3"/>
          <c:order val="3"/>
          <c:tx>
            <c:strRef>
              <c:f>Compare!$D$160:$E$160</c:f>
              <c:strCache>
                <c:ptCount val="2"/>
                <c:pt idx="0">
                  <c:v>Concept</c:v>
                </c:pt>
                <c:pt idx="1">
                  <c:v>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Compare!$F$160:$Z$160</c:f>
              <c:numCache>
                <c:formatCode>0%</c:formatCode>
                <c:ptCount val="21"/>
                <c:pt idx="11">
                  <c:v>0</c:v>
                </c:pt>
                <c:pt idx="12">
                  <c:v>-7.4801394282172362E-3</c:v>
                </c:pt>
                <c:pt idx="13">
                  <c:v>-1.4969417753311731E-2</c:v>
                </c:pt>
                <c:pt idx="14">
                  <c:v>-2.4503301633587826E-2</c:v>
                </c:pt>
                <c:pt idx="15">
                  <c:v>-3.5372886493981848E-2</c:v>
                </c:pt>
                <c:pt idx="16">
                  <c:v>-4.8256099521922335E-2</c:v>
                </c:pt>
                <c:pt idx="17">
                  <c:v>-6.5834210280039551E-2</c:v>
                </c:pt>
                <c:pt idx="18">
                  <c:v>-9.0055605207422729E-2</c:v>
                </c:pt>
                <c:pt idx="19">
                  <c:v>-0.1214461100105767</c:v>
                </c:pt>
                <c:pt idx="20">
                  <c:v>-0.1636090559649046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16B-4E2E-A2E3-03CFEE774022}"/>
            </c:ext>
          </c:extLst>
        </c:ser>
        <c:ser>
          <c:idx val="4"/>
          <c:order val="4"/>
          <c:tx>
            <c:strRef>
              <c:f>Compare!$D$161:$E$161</c:f>
              <c:strCache>
                <c:ptCount val="2"/>
                <c:pt idx="0">
                  <c:v>Concept</c:v>
                </c:pt>
                <c:pt idx="1">
                  <c:v>Com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Compare!$F$161:$Z$161</c:f>
              <c:numCache>
                <c:formatCode>0%</c:formatCode>
                <c:ptCount val="21"/>
                <c:pt idx="11">
                  <c:v>0</c:v>
                </c:pt>
                <c:pt idx="12">
                  <c:v>-2.2887603728759198E-2</c:v>
                </c:pt>
                <c:pt idx="13">
                  <c:v>-5.3759858769371616E-2</c:v>
                </c:pt>
                <c:pt idx="14">
                  <c:v>-9.9710012039983198E-2</c:v>
                </c:pt>
                <c:pt idx="15">
                  <c:v>-0.1548928428368781</c:v>
                </c:pt>
                <c:pt idx="16">
                  <c:v>-0.21749377016403326</c:v>
                </c:pt>
                <c:pt idx="17">
                  <c:v>-0.28539577706851416</c:v>
                </c:pt>
                <c:pt idx="18">
                  <c:v>-0.36103623918007044</c:v>
                </c:pt>
                <c:pt idx="19">
                  <c:v>-0.43729531173519931</c:v>
                </c:pt>
                <c:pt idx="20">
                  <c:v>-0.50736097449603057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16B-4E2E-A2E3-03CFEE774022}"/>
            </c:ext>
          </c:extLst>
        </c:ser>
        <c:ser>
          <c:idx val="5"/>
          <c:order val="5"/>
          <c:tx>
            <c:strRef>
              <c:f>Compare!$D$162:$E$162</c:f>
              <c:strCache>
                <c:ptCount val="2"/>
                <c:pt idx="0">
                  <c:v>Concept</c:v>
                </c:pt>
                <c:pt idx="1">
                  <c:v>Ind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Compare!$F$156:$Z$156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Compare!$F$162:$Z$162</c:f>
              <c:numCache>
                <c:formatCode>0%</c:formatCode>
                <c:ptCount val="21"/>
                <c:pt idx="11">
                  <c:v>0</c:v>
                </c:pt>
                <c:pt idx="12">
                  <c:v>-6.9294547085002489E-2</c:v>
                </c:pt>
                <c:pt idx="13">
                  <c:v>-0.16089400074954407</c:v>
                </c:pt>
                <c:pt idx="14">
                  <c:v>-0.25073234081905715</c:v>
                </c:pt>
                <c:pt idx="15">
                  <c:v>-0.29103547441118305</c:v>
                </c:pt>
                <c:pt idx="16">
                  <c:v>-0.31664072229483409</c:v>
                </c:pt>
                <c:pt idx="17">
                  <c:v>-0.3392352917345236</c:v>
                </c:pt>
                <c:pt idx="18">
                  <c:v>-0.35599965710025683</c:v>
                </c:pt>
                <c:pt idx="19">
                  <c:v>-0.37100514166131116</c:v>
                </c:pt>
                <c:pt idx="20">
                  <c:v>-0.38674903232424385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16B-4E2E-A2E3-03CFEE77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273695"/>
        <c:axId val="229276575"/>
      </c:scatterChart>
      <c:valAx>
        <c:axId val="229273695"/>
        <c:scaling>
          <c:orientation val="minMax"/>
          <c:max val="2033"/>
          <c:min val="2013"/>
        </c:scaling>
        <c:delete val="0"/>
        <c:axPos val="b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276575"/>
        <c:crosses val="autoZero"/>
        <c:crossBetween val="midCat"/>
        <c:majorUnit val="2"/>
      </c:valAx>
      <c:valAx>
        <c:axId val="229276575"/>
        <c:scaling>
          <c:orientation val="minMax"/>
          <c:max val="0.2"/>
          <c:min val="-0.55000000000000004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273695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3942316660837122"/>
          <c:y val="0.52065477862023779"/>
          <c:w val="0.20520782324822198"/>
          <c:h val="0.34372928952541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GDB!$D$306:$E$306</c:f>
              <c:strCache>
                <c:ptCount val="2"/>
                <c:pt idx="0">
                  <c:v>Demand</c:v>
                </c:pt>
                <c:pt idx="1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GDB!$F$306:$Q$306</c:f>
              <c:numCache>
                <c:formatCode>0.0%</c:formatCode>
                <c:ptCount val="12"/>
                <c:pt idx="0">
                  <c:v>4.2963953652152387E-2</c:v>
                </c:pt>
                <c:pt idx="1">
                  <c:v>-9.6129533936873211E-3</c:v>
                </c:pt>
                <c:pt idx="2">
                  <c:v>-2.3351909222753136E-2</c:v>
                </c:pt>
                <c:pt idx="3">
                  <c:v>-7.330203403538138E-2</c:v>
                </c:pt>
                <c:pt idx="4">
                  <c:v>-9.0547793112055297E-2</c:v>
                </c:pt>
                <c:pt idx="5">
                  <c:v>-8.2821675060741895E-2</c:v>
                </c:pt>
                <c:pt idx="6">
                  <c:v>-6.9048757019238072E-2</c:v>
                </c:pt>
                <c:pt idx="7">
                  <c:v>-7.1401410545671284E-2</c:v>
                </c:pt>
                <c:pt idx="8">
                  <c:v>-7.2401406765507326E-2</c:v>
                </c:pt>
                <c:pt idx="9">
                  <c:v>-7.5615632642052399E-2</c:v>
                </c:pt>
                <c:pt idx="10">
                  <c:v>-7.8260593155159985E-2</c:v>
                </c:pt>
                <c:pt idx="11">
                  <c:v>-8.3915428718784768E-2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F-4E7E-9DD7-8FF08D3A2B22}"/>
            </c:ext>
          </c:extLst>
        </c:ser>
        <c:ser>
          <c:idx val="1"/>
          <c:order val="1"/>
          <c:tx>
            <c:strRef>
              <c:f>GDB!$D$307:$E$307</c:f>
              <c:strCache>
                <c:ptCount val="2"/>
                <c:pt idx="0">
                  <c:v>Demand</c:v>
                </c:pt>
                <c:pt idx="1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GDB!$F$307:$Q$307</c:f>
              <c:numCache>
                <c:formatCode>0.0%</c:formatCode>
                <c:ptCount val="12"/>
                <c:pt idx="0">
                  <c:v>-8.050402035460702E-3</c:v>
                </c:pt>
                <c:pt idx="1">
                  <c:v>2.1816507701236294E-2</c:v>
                </c:pt>
                <c:pt idx="2">
                  <c:v>-2.5111987541023912E-2</c:v>
                </c:pt>
                <c:pt idx="3">
                  <c:v>-3.8048105569219115E-2</c:v>
                </c:pt>
                <c:pt idx="4">
                  <c:v>-1.8367724061137292E-2</c:v>
                </c:pt>
                <c:pt idx="5">
                  <c:v>-3.1745055861070126E-2</c:v>
                </c:pt>
                <c:pt idx="6">
                  <c:v>-3.366309958699254E-2</c:v>
                </c:pt>
                <c:pt idx="7">
                  <c:v>-4.2840859304238643E-2</c:v>
                </c:pt>
                <c:pt idx="8">
                  <c:v>-4.5650223256731071E-2</c:v>
                </c:pt>
                <c:pt idx="9">
                  <c:v>-5.7569836007329567E-2</c:v>
                </c:pt>
                <c:pt idx="10">
                  <c:v>-6.1679681543380438E-2</c:v>
                </c:pt>
                <c:pt idx="11">
                  <c:v>-6.6752140290828321E-2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F-4E7E-9DD7-8FF08D3A2B22}"/>
            </c:ext>
          </c:extLst>
        </c:ser>
        <c:ser>
          <c:idx val="2"/>
          <c:order val="2"/>
          <c:tx>
            <c:strRef>
              <c:f>GDB!$D$308:$E$308</c:f>
              <c:strCache>
                <c:ptCount val="2"/>
                <c:pt idx="0">
                  <c:v>Demand</c:v>
                </c:pt>
                <c:pt idx="1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GDB!$F$308:$Q$308</c:f>
              <c:numCache>
                <c:formatCode>0.0%</c:formatCode>
                <c:ptCount val="12"/>
                <c:pt idx="0">
                  <c:v>5.0823892226753431E-4</c:v>
                </c:pt>
                <c:pt idx="1">
                  <c:v>1.0563820246133856E-2</c:v>
                </c:pt>
                <c:pt idx="2">
                  <c:v>-2.8506148728214442E-2</c:v>
                </c:pt>
                <c:pt idx="3">
                  <c:v>-3.1507191724059469E-2</c:v>
                </c:pt>
                <c:pt idx="4">
                  <c:v>8.3491069121950368E-3</c:v>
                </c:pt>
                <c:pt idx="5">
                  <c:v>-7.3455102629290669E-3</c:v>
                </c:pt>
                <c:pt idx="6">
                  <c:v>-1.0312260111938865E-2</c:v>
                </c:pt>
                <c:pt idx="7">
                  <c:v>-7.0460873730056051E-3</c:v>
                </c:pt>
                <c:pt idx="8">
                  <c:v>-1.233441718451278E-2</c:v>
                </c:pt>
                <c:pt idx="9">
                  <c:v>-1.6409067034537372E-2</c:v>
                </c:pt>
                <c:pt idx="10">
                  <c:v>-2.061124040757778E-2</c:v>
                </c:pt>
                <c:pt idx="11">
                  <c:v>-2.7607898190219582E-2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F-4E7E-9DD7-8FF08D3A2B22}"/>
            </c:ext>
          </c:extLst>
        </c:ser>
        <c:ser>
          <c:idx val="3"/>
          <c:order val="3"/>
          <c:tx>
            <c:strRef>
              <c:f>GDB!$D$309:$E$309</c:f>
              <c:strCache>
                <c:ptCount val="2"/>
                <c:pt idx="0">
                  <c:v>Demand</c:v>
                </c:pt>
                <c:pt idx="1">
                  <c:v>GasNet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GDB!$F$309:$Q$309</c:f>
              <c:numCache>
                <c:formatCode>0.0%</c:formatCode>
                <c:ptCount val="12"/>
                <c:pt idx="0">
                  <c:v>2.405286597741399E-2</c:v>
                </c:pt>
                <c:pt idx="1">
                  <c:v>1.010592483307989E-2</c:v>
                </c:pt>
                <c:pt idx="2">
                  <c:v>-1.0193751028413503E-2</c:v>
                </c:pt>
                <c:pt idx="3">
                  <c:v>-3.721021665133506E-2</c:v>
                </c:pt>
                <c:pt idx="4">
                  <c:v>-1.1054421768707523E-2</c:v>
                </c:pt>
                <c:pt idx="5">
                  <c:v>-8.5984522785899076E-3</c:v>
                </c:pt>
                <c:pt idx="6">
                  <c:v>-7.8057241977450564E-3</c:v>
                </c:pt>
                <c:pt idx="7">
                  <c:v>-9.6153846153845812E-3</c:v>
                </c:pt>
                <c:pt idx="8">
                  <c:v>-7.9435127978817466E-3</c:v>
                </c:pt>
                <c:pt idx="9">
                  <c:v>-7.9435127978816356E-3</c:v>
                </c:pt>
                <c:pt idx="10">
                  <c:v>-7.9435127978816356E-3</c:v>
                </c:pt>
                <c:pt idx="11">
                  <c:v>-7.9435127978817466E-3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F-4E7E-9DD7-8FF08D3A2B22}"/>
            </c:ext>
          </c:extLst>
        </c:ser>
        <c:ser>
          <c:idx val="4"/>
          <c:order val="4"/>
          <c:tx>
            <c:strRef>
              <c:f>GDB!$D$310:$E$310</c:f>
              <c:strCache>
                <c:ptCount val="2"/>
                <c:pt idx="0">
                  <c:v>ICPs</c:v>
                </c:pt>
                <c:pt idx="1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GDB!$F$310:$Q$310</c:f>
              <c:numCache>
                <c:formatCode>0.0%</c:formatCode>
                <c:ptCount val="12"/>
                <c:pt idx="0">
                  <c:v>3.5418157847249443E-2</c:v>
                </c:pt>
                <c:pt idx="1">
                  <c:v>2.1535986617686225E-2</c:v>
                </c:pt>
                <c:pt idx="2">
                  <c:v>1.3082971999767082E-2</c:v>
                </c:pt>
                <c:pt idx="3">
                  <c:v>6.3587042577484265E-3</c:v>
                </c:pt>
                <c:pt idx="4">
                  <c:v>-5.8879061909967723E-3</c:v>
                </c:pt>
                <c:pt idx="5">
                  <c:v>-9.8546378441417559E-3</c:v>
                </c:pt>
                <c:pt idx="6">
                  <c:v>-1.4058319732126345E-2</c:v>
                </c:pt>
                <c:pt idx="7">
                  <c:v>-1.4096645646849981E-2</c:v>
                </c:pt>
                <c:pt idx="8">
                  <c:v>-1.6098460260171921E-2</c:v>
                </c:pt>
                <c:pt idx="9">
                  <c:v>-1.609846026017181E-2</c:v>
                </c:pt>
                <c:pt idx="10">
                  <c:v>-1.609846026017181E-2</c:v>
                </c:pt>
                <c:pt idx="11">
                  <c:v>-1.609846026017181E-2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8F-4E7E-9DD7-8FF08D3A2B22}"/>
            </c:ext>
          </c:extLst>
        </c:ser>
        <c:ser>
          <c:idx val="5"/>
          <c:order val="5"/>
          <c:tx>
            <c:strRef>
              <c:f>GDB!$D$311:$E$311</c:f>
              <c:strCache>
                <c:ptCount val="2"/>
                <c:pt idx="0">
                  <c:v>ICPs</c:v>
                </c:pt>
                <c:pt idx="1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GDB!$F$311:$Q$311</c:f>
              <c:numCache>
                <c:formatCode>0.0%</c:formatCode>
                <c:ptCount val="12"/>
                <c:pt idx="0">
                  <c:v>-6.0574747461629164E-3</c:v>
                </c:pt>
                <c:pt idx="1">
                  <c:v>1.4744921440574302E-2</c:v>
                </c:pt>
                <c:pt idx="2">
                  <c:v>1.0492746233569031E-2</c:v>
                </c:pt>
                <c:pt idx="3">
                  <c:v>2.8524672030330045E-3</c:v>
                </c:pt>
                <c:pt idx="4">
                  <c:v>1.7214128104403592E-4</c:v>
                </c:pt>
                <c:pt idx="5">
                  <c:v>-1.3124999999999387E-3</c:v>
                </c:pt>
                <c:pt idx="6">
                  <c:v>-4.0083860066336685E-3</c:v>
                </c:pt>
                <c:pt idx="7">
                  <c:v>-7.1758001124728743E-3</c:v>
                </c:pt>
                <c:pt idx="8">
                  <c:v>-1.1064800889957982E-2</c:v>
                </c:pt>
                <c:pt idx="9">
                  <c:v>-1.5730746029974485E-2</c:v>
                </c:pt>
                <c:pt idx="10">
                  <c:v>-2.1484648146516849E-2</c:v>
                </c:pt>
                <c:pt idx="11">
                  <c:v>-2.8754499289830759E-2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68F-4E7E-9DD7-8FF08D3A2B22}"/>
            </c:ext>
          </c:extLst>
        </c:ser>
        <c:ser>
          <c:idx val="6"/>
          <c:order val="6"/>
          <c:tx>
            <c:strRef>
              <c:f>GDB!$D$312:$E$312</c:f>
              <c:strCache>
                <c:ptCount val="2"/>
                <c:pt idx="0">
                  <c:v>ICPs</c:v>
                </c:pt>
                <c:pt idx="1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GDB!$F$312:$Q$312</c:f>
              <c:numCache>
                <c:formatCode>0.0%</c:formatCode>
                <c:ptCount val="12"/>
                <c:pt idx="0">
                  <c:v>7.1757060372485415E-3</c:v>
                </c:pt>
                <c:pt idx="1">
                  <c:v>1.4169526869460528E-2</c:v>
                </c:pt>
                <c:pt idx="2">
                  <c:v>4.0145281402286237E-3</c:v>
                </c:pt>
                <c:pt idx="3">
                  <c:v>-7.5887629964168646E-3</c:v>
                </c:pt>
                <c:pt idx="4">
                  <c:v>-3.7169444764785231E-3</c:v>
                </c:pt>
                <c:pt idx="5">
                  <c:v>-2.8671154325604631E-3</c:v>
                </c:pt>
                <c:pt idx="6">
                  <c:v>-3.5629453681710332E-3</c:v>
                </c:pt>
                <c:pt idx="7">
                  <c:v>-4.6152329572440864E-3</c:v>
                </c:pt>
                <c:pt idx="8">
                  <c:v>-6.0501296456352271E-3</c:v>
                </c:pt>
                <c:pt idx="9">
                  <c:v>-7.8894927536231618E-3</c:v>
                </c:pt>
                <c:pt idx="10">
                  <c:v>-1.0216472349788619E-2</c:v>
                </c:pt>
                <c:pt idx="11">
                  <c:v>-1.3126095378655056E-2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68F-4E7E-9DD7-8FF08D3A2B22}"/>
            </c:ext>
          </c:extLst>
        </c:ser>
        <c:ser>
          <c:idx val="7"/>
          <c:order val="7"/>
          <c:tx>
            <c:strRef>
              <c:f>GDB!$D$313:$E$313</c:f>
              <c:strCache>
                <c:ptCount val="2"/>
                <c:pt idx="0">
                  <c:v>ICPs</c:v>
                </c:pt>
                <c:pt idx="1">
                  <c:v>GasNet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GDB!$F$304:$Q$305</c:f>
              <c:multiLvlStrCache>
                <c:ptCount val="12"/>
                <c:lvl>
                  <c:pt idx="0">
                    <c:v>2013-17</c:v>
                  </c:pt>
                  <c:pt idx="1">
                    <c:v>2018-21</c:v>
                  </c:pt>
                  <c:pt idx="2">
                    <c:v>2021-2024</c:v>
                  </c:pt>
                  <c:pt idx="3">
                    <c:v>FY25</c:v>
                  </c:pt>
                  <c:pt idx="4">
                    <c:v>FY26</c:v>
                  </c:pt>
                  <c:pt idx="5">
                    <c:v>FY27</c:v>
                  </c:pt>
                  <c:pt idx="6">
                    <c:v>FY28</c:v>
                  </c:pt>
                  <c:pt idx="7">
                    <c:v>FY29</c:v>
                  </c:pt>
                  <c:pt idx="8">
                    <c:v>FY30</c:v>
                  </c:pt>
                  <c:pt idx="9">
                    <c:v>FY31</c:v>
                  </c:pt>
                  <c:pt idx="10">
                    <c:v>FY32</c:v>
                  </c:pt>
                  <c:pt idx="11">
                    <c:v>FY33</c:v>
                  </c:pt>
                </c:lvl>
                <c:lvl>
                  <c:pt idx="0">
                    <c:v>Historical</c:v>
                  </c:pt>
                  <c:pt idx="3">
                    <c:v>Projected</c:v>
                  </c:pt>
                </c:lvl>
              </c:multiLvlStrCache>
            </c:multiLvlStrRef>
          </c:cat>
          <c:val>
            <c:numRef>
              <c:f>GDB!$F$313:$Q$313</c:f>
              <c:numCache>
                <c:formatCode>0.0%</c:formatCode>
                <c:ptCount val="12"/>
                <c:pt idx="0">
                  <c:v>-7.9776505482032078E-3</c:v>
                </c:pt>
                <c:pt idx="1">
                  <c:v>5.6114932832149007E-3</c:v>
                </c:pt>
                <c:pt idx="2">
                  <c:v>-2.3357141487856392E-3</c:v>
                </c:pt>
                <c:pt idx="3">
                  <c:v>-1.7693860002943262E-2</c:v>
                </c:pt>
                <c:pt idx="4">
                  <c:v>-9.3410498527769503E-3</c:v>
                </c:pt>
                <c:pt idx="5">
                  <c:v>-9.3266372860509872E-3</c:v>
                </c:pt>
                <c:pt idx="6">
                  <c:v>-9.3109869646182952E-3</c:v>
                </c:pt>
                <c:pt idx="7">
                  <c:v>-9.2940685045947991E-3</c:v>
                </c:pt>
                <c:pt idx="8">
                  <c:v>-9.2758511647517139E-3</c:v>
                </c:pt>
                <c:pt idx="9">
                  <c:v>-9.2758511647518249E-3</c:v>
                </c:pt>
                <c:pt idx="10">
                  <c:v>-9.2758511647518249E-3</c:v>
                </c:pt>
                <c:pt idx="11">
                  <c:v>-9.2758511647517139E-3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68F-4E7E-9DD7-8FF08D3A2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971728"/>
        <c:axId val="349973392"/>
      </c:lineChart>
      <c:catAx>
        <c:axId val="349971728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9973392"/>
        <c:crosses val="autoZero"/>
        <c:auto val="1"/>
        <c:lblAlgn val="ctr"/>
        <c:lblOffset val="100"/>
        <c:noMultiLvlLbl val="0"/>
      </c:catAx>
      <c:valAx>
        <c:axId val="3499733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997172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GDB!$D$206</c:f>
              <c:strCache>
                <c:ptCount val="1"/>
                <c:pt idx="0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GDB!$AA$205:$AL$205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GDB!$AA$206:$AL$206</c:f>
              <c:numCache>
                <c:formatCode>0.0%</c:formatCode>
                <c:ptCount val="12"/>
                <c:pt idx="0">
                  <c:v>3.5418157847249443E-2</c:v>
                </c:pt>
                <c:pt idx="1">
                  <c:v>2.1535986617686225E-2</c:v>
                </c:pt>
                <c:pt idx="2">
                  <c:v>1.3082971999767082E-2</c:v>
                </c:pt>
                <c:pt idx="3">
                  <c:v>6.3587042577484265E-3</c:v>
                </c:pt>
                <c:pt idx="4">
                  <c:v>-5.8879061909967723E-3</c:v>
                </c:pt>
                <c:pt idx="5">
                  <c:v>-9.8546378441417559E-3</c:v>
                </c:pt>
                <c:pt idx="6">
                  <c:v>-1.4058319732126345E-2</c:v>
                </c:pt>
                <c:pt idx="7">
                  <c:v>-1.4096645646849981E-2</c:v>
                </c:pt>
                <c:pt idx="8">
                  <c:v>-1.6098460260171921E-2</c:v>
                </c:pt>
                <c:pt idx="9">
                  <c:v>-1.609846026017181E-2</c:v>
                </c:pt>
                <c:pt idx="10">
                  <c:v>-1.609846026017181E-2</c:v>
                </c:pt>
                <c:pt idx="11">
                  <c:v>-1.609846026017181E-2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5-4851-A334-FFD892DBFBBA}"/>
            </c:ext>
          </c:extLst>
        </c:ser>
        <c:ser>
          <c:idx val="1"/>
          <c:order val="1"/>
          <c:tx>
            <c:strRef>
              <c:f>GDB!$D$207</c:f>
              <c:strCache>
                <c:ptCount val="1"/>
                <c:pt idx="0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GDB!$AA$205:$AL$205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GDB!$AA$207:$AL$207</c:f>
              <c:numCache>
                <c:formatCode>0.0%</c:formatCode>
                <c:ptCount val="12"/>
                <c:pt idx="0">
                  <c:v>-6.0574747461629164E-3</c:v>
                </c:pt>
                <c:pt idx="1">
                  <c:v>1.4744921440574302E-2</c:v>
                </c:pt>
                <c:pt idx="2">
                  <c:v>1.0492746233569031E-2</c:v>
                </c:pt>
                <c:pt idx="3">
                  <c:v>2.8524672030330045E-3</c:v>
                </c:pt>
                <c:pt idx="4">
                  <c:v>1.7214128104403592E-4</c:v>
                </c:pt>
                <c:pt idx="5">
                  <c:v>-1.3124999999999387E-3</c:v>
                </c:pt>
                <c:pt idx="6">
                  <c:v>-4.0083860066336685E-3</c:v>
                </c:pt>
                <c:pt idx="7">
                  <c:v>-7.1758001124728743E-3</c:v>
                </c:pt>
                <c:pt idx="8">
                  <c:v>-1.1064800889957982E-2</c:v>
                </c:pt>
                <c:pt idx="9">
                  <c:v>-1.5730746029974485E-2</c:v>
                </c:pt>
                <c:pt idx="10">
                  <c:v>-2.1484648146516849E-2</c:v>
                </c:pt>
                <c:pt idx="11">
                  <c:v>-2.8754499289830759E-2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95-4851-A334-FFD892DBFBBA}"/>
            </c:ext>
          </c:extLst>
        </c:ser>
        <c:ser>
          <c:idx val="2"/>
          <c:order val="2"/>
          <c:tx>
            <c:strRef>
              <c:f>GDB!$D$208</c:f>
              <c:strCache>
                <c:ptCount val="1"/>
                <c:pt idx="0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GDB!$AA$205:$AL$205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GDB!$AA$208:$AL$208</c:f>
              <c:numCache>
                <c:formatCode>0.0%</c:formatCode>
                <c:ptCount val="12"/>
                <c:pt idx="0">
                  <c:v>7.1757060372485415E-3</c:v>
                </c:pt>
                <c:pt idx="1">
                  <c:v>1.4169526869460528E-2</c:v>
                </c:pt>
                <c:pt idx="2">
                  <c:v>4.0145281402286237E-3</c:v>
                </c:pt>
                <c:pt idx="3">
                  <c:v>-7.5887629964168646E-3</c:v>
                </c:pt>
                <c:pt idx="4">
                  <c:v>-3.7169444764785231E-3</c:v>
                </c:pt>
                <c:pt idx="5">
                  <c:v>-2.8671154325604631E-3</c:v>
                </c:pt>
                <c:pt idx="6">
                  <c:v>-3.5629453681710332E-3</c:v>
                </c:pt>
                <c:pt idx="7">
                  <c:v>-4.6152329572440864E-3</c:v>
                </c:pt>
                <c:pt idx="8">
                  <c:v>-6.0501296456352271E-3</c:v>
                </c:pt>
                <c:pt idx="9">
                  <c:v>-7.8894927536231618E-3</c:v>
                </c:pt>
                <c:pt idx="10">
                  <c:v>-1.0216472349788619E-2</c:v>
                </c:pt>
                <c:pt idx="11">
                  <c:v>-1.3126095378655056E-2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95-4851-A334-FFD892DBFBBA}"/>
            </c:ext>
          </c:extLst>
        </c:ser>
        <c:ser>
          <c:idx val="3"/>
          <c:order val="3"/>
          <c:tx>
            <c:strRef>
              <c:f>GDB!$D$209</c:f>
              <c:strCache>
                <c:ptCount val="1"/>
                <c:pt idx="0">
                  <c:v>GasNet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GDB!$AA$205:$AL$205</c:f>
              <c:strCache>
                <c:ptCount val="12"/>
                <c:pt idx="0">
                  <c:v>2013-17</c:v>
                </c:pt>
                <c:pt idx="1">
                  <c:v>2018-21</c:v>
                </c:pt>
                <c:pt idx="2">
                  <c:v>2021-2024</c:v>
                </c:pt>
                <c:pt idx="3">
                  <c:v>FY25</c:v>
                </c:pt>
                <c:pt idx="4">
                  <c:v>FY26</c:v>
                </c:pt>
                <c:pt idx="5">
                  <c:v>FY27</c:v>
                </c:pt>
                <c:pt idx="6">
                  <c:v>FY28</c:v>
                </c:pt>
                <c:pt idx="7">
                  <c:v>FY29</c:v>
                </c:pt>
                <c:pt idx="8">
                  <c:v>FY30</c:v>
                </c:pt>
                <c:pt idx="9">
                  <c:v>FY31</c:v>
                </c:pt>
                <c:pt idx="10">
                  <c:v>FY32</c:v>
                </c:pt>
                <c:pt idx="11">
                  <c:v>FY33</c:v>
                </c:pt>
              </c:strCache>
            </c:strRef>
          </c:cat>
          <c:val>
            <c:numRef>
              <c:f>GDB!$AA$209:$AL$209</c:f>
              <c:numCache>
                <c:formatCode>0.0%</c:formatCode>
                <c:ptCount val="12"/>
                <c:pt idx="0">
                  <c:v>-7.9776505482032078E-3</c:v>
                </c:pt>
                <c:pt idx="1">
                  <c:v>5.6114932832149007E-3</c:v>
                </c:pt>
                <c:pt idx="2">
                  <c:v>-2.3357141487856392E-3</c:v>
                </c:pt>
                <c:pt idx="3">
                  <c:v>-1.7693860002943262E-2</c:v>
                </c:pt>
                <c:pt idx="4">
                  <c:v>-9.3410498527769503E-3</c:v>
                </c:pt>
                <c:pt idx="5">
                  <c:v>-9.3266372860509872E-3</c:v>
                </c:pt>
                <c:pt idx="6">
                  <c:v>-9.3109869646182952E-3</c:v>
                </c:pt>
                <c:pt idx="7">
                  <c:v>-9.2940685045947991E-3</c:v>
                </c:pt>
                <c:pt idx="8">
                  <c:v>-9.2758511647517139E-3</c:v>
                </c:pt>
                <c:pt idx="9">
                  <c:v>-9.2758511647518249E-3</c:v>
                </c:pt>
                <c:pt idx="10">
                  <c:v>-9.2758511647518249E-3</c:v>
                </c:pt>
                <c:pt idx="11">
                  <c:v>-9.2758511647517139E-3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95-4851-A334-FFD892DBF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0440943"/>
        <c:axId val="900443823"/>
      </c:lineChart>
      <c:catAx>
        <c:axId val="90044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443823"/>
        <c:crosses val="autoZero"/>
        <c:auto val="1"/>
        <c:lblAlgn val="ctr"/>
        <c:lblOffset val="100"/>
        <c:noMultiLvlLbl val="0"/>
      </c:catAx>
      <c:valAx>
        <c:axId val="900443823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440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80540592807598E-2"/>
          <c:y val="2.930589519831437E-2"/>
          <c:w val="0.92136617313163793"/>
          <c:h val="0.80795705435560117"/>
        </c:manualLayout>
      </c:layout>
      <c:lineChart>
        <c:grouping val="standard"/>
        <c:varyColors val="0"/>
        <c:ser>
          <c:idx val="0"/>
          <c:order val="0"/>
          <c:tx>
            <c:strRef>
              <c:f>GDB!$C$294:$D$294</c:f>
              <c:strCache>
                <c:ptCount val="2"/>
                <c:pt idx="0">
                  <c:v>Demand</c:v>
                </c:pt>
                <c:pt idx="1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GDB!$E$294:$Y$294</c:f>
              <c:numCache>
                <c:formatCode>0%</c:formatCode>
                <c:ptCount val="21"/>
                <c:pt idx="0">
                  <c:v>-9.1059507008194318E-2</c:v>
                </c:pt>
                <c:pt idx="1">
                  <c:v>-8.409297918352876E-2</c:v>
                </c:pt>
                <c:pt idx="2">
                  <c:v>-6.2446657392749128E-2</c:v>
                </c:pt>
                <c:pt idx="3">
                  <c:v>5.3489845779445933E-2</c:v>
                </c:pt>
                <c:pt idx="4">
                  <c:v>8.7318070438280992E-2</c:v>
                </c:pt>
                <c:pt idx="5">
                  <c:v>9.9928028450699813E-2</c:v>
                </c:pt>
                <c:pt idx="6">
                  <c:v>0.10893761363056287</c:v>
                </c:pt>
                <c:pt idx="7">
                  <c:v>8.6959113489064155E-2</c:v>
                </c:pt>
                <c:pt idx="8">
                  <c:v>6.9059626139692742E-2</c:v>
                </c:pt>
                <c:pt idx="9">
                  <c:v>5.1449243812531353E-3</c:v>
                </c:pt>
                <c:pt idx="10">
                  <c:v>3.9754138710013986E-2</c:v>
                </c:pt>
                <c:pt idx="11">
                  <c:v>0</c:v>
                </c:pt>
                <c:pt idx="12">
                  <c:v>-7.330203403538138E-2</c:v>
                </c:pt>
                <c:pt idx="13">
                  <c:v>-0.15721248973490809</c:v>
                </c:pt>
                <c:pt idx="14">
                  <c:v>-0.22701356305533515</c:v>
                </c:pt>
                <c:pt idx="15">
                  <c:v>-0.28038731571909392</c:v>
                </c:pt>
                <c:pt idx="16">
                  <c:v>-0.33176867642330743</c:v>
                </c:pt>
                <c:pt idx="17">
                  <c:v>-0.38014956429503688</c:v>
                </c:pt>
                <c:pt idx="18">
                  <c:v>-0.42701994713431946</c:v>
                </c:pt>
                <c:pt idx="19">
                  <c:v>-0.47186170593766252</c:v>
                </c:pt>
                <c:pt idx="20">
                  <c:v>-0.51618065730671114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1B-4C6B-B026-EB4BF20E17C4}"/>
            </c:ext>
          </c:extLst>
        </c:ser>
        <c:ser>
          <c:idx val="1"/>
          <c:order val="1"/>
          <c:tx>
            <c:strRef>
              <c:f>GDB!$C$295:$D$295</c:f>
              <c:strCache>
                <c:ptCount val="2"/>
                <c:pt idx="0">
                  <c:v>Demand</c:v>
                </c:pt>
                <c:pt idx="1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GDB!$E$295:$Y$295</c:f>
              <c:numCache>
                <c:formatCode>0%</c:formatCode>
                <c:ptCount val="21"/>
                <c:pt idx="0">
                  <c:v>5.1290547497673478E-2</c:v>
                </c:pt>
                <c:pt idx="1">
                  <c:v>8.0019336547419329E-2</c:v>
                </c:pt>
                <c:pt idx="2">
                  <c:v>0.12437244609841169</c:v>
                </c:pt>
                <c:pt idx="3">
                  <c:v>2.320873267507273E-2</c:v>
                </c:pt>
                <c:pt idx="4">
                  <c:v>2.3843755289780555E-2</c:v>
                </c:pt>
                <c:pt idx="5">
                  <c:v>4.9291377765461331E-3</c:v>
                </c:pt>
                <c:pt idx="6">
                  <c:v>2.8513153316592099E-2</c:v>
                </c:pt>
                <c:pt idx="7">
                  <c:v>6.3260744367828803E-2</c:v>
                </c:pt>
                <c:pt idx="8">
                  <c:v>7.3826232037800699E-2</c:v>
                </c:pt>
                <c:pt idx="9">
                  <c:v>6.5786013234394369E-2</c:v>
                </c:pt>
                <c:pt idx="10">
                  <c:v>-2.227297774764736E-2</c:v>
                </c:pt>
                <c:pt idx="11">
                  <c:v>0</c:v>
                </c:pt>
                <c:pt idx="12">
                  <c:v>-3.8048105569219115E-2</c:v>
                </c:pt>
                <c:pt idx="13">
                  <c:v>-5.5716972526211994E-2</c:v>
                </c:pt>
                <c:pt idx="14">
                  <c:v>-8.5693289982027854E-2</c:v>
                </c:pt>
                <c:pt idx="15">
                  <c:v>-0.11647168781441841</c:v>
                </c:pt>
                <c:pt idx="16">
                  <c:v>-0.1543227999280723</c:v>
                </c:pt>
                <c:pt idx="17">
                  <c:v>-0.19292815291448306</c:v>
                </c:pt>
                <c:pt idx="18">
                  <c:v>-0.23939114679732887</c:v>
                </c:pt>
                <c:pt idx="19">
                  <c:v>-0.28630525864194545</c:v>
                </c:pt>
                <c:pt idx="20">
                  <c:v>-0.33394591014190478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1B-4C6B-B026-EB4BF20E17C4}"/>
            </c:ext>
          </c:extLst>
        </c:ser>
        <c:ser>
          <c:idx val="2"/>
          <c:order val="2"/>
          <c:tx>
            <c:strRef>
              <c:f>GDB!$C$296:$D$296</c:f>
              <c:strCache>
                <c:ptCount val="2"/>
                <c:pt idx="0">
                  <c:v>Demand</c:v>
                </c:pt>
                <c:pt idx="1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GDB!$E$296:$Y$296</c:f>
              <c:numCache>
                <c:formatCode>0%</c:formatCode>
                <c:ptCount val="21"/>
                <c:pt idx="0">
                  <c:v>4.9335132877066146E-2</c:v>
                </c:pt>
                <c:pt idx="1">
                  <c:v>6.8648735415955509E-2</c:v>
                </c:pt>
                <c:pt idx="2">
                  <c:v>0.10155053979383277</c:v>
                </c:pt>
                <c:pt idx="3">
                  <c:v>2.026884056175926E-2</c:v>
                </c:pt>
                <c:pt idx="4">
                  <c:v>5.5914781219539966E-2</c:v>
                </c:pt>
                <c:pt idx="5">
                  <c:v>5.256810212172236E-2</c:v>
                </c:pt>
                <c:pt idx="6">
                  <c:v>7.2035259692280196E-2</c:v>
                </c:pt>
                <c:pt idx="7">
                  <c:v>6.5883475491694599E-2</c:v>
                </c:pt>
                <c:pt idx="8">
                  <c:v>8.6864228094848395E-2</c:v>
                </c:pt>
                <c:pt idx="9">
                  <c:v>4.648997465420357E-2</c:v>
                </c:pt>
                <c:pt idx="10">
                  <c:v>-8.1320542058431755E-3</c:v>
                </c:pt>
                <c:pt idx="11">
                  <c:v>0</c:v>
                </c:pt>
                <c:pt idx="12">
                  <c:v>-3.1507191724059469E-2</c:v>
                </c:pt>
                <c:pt idx="13">
                  <c:v>-2.3421141724071615E-2</c:v>
                </c:pt>
                <c:pt idx="14">
                  <c:v>-3.0594611750097034E-2</c:v>
                </c:pt>
                <c:pt idx="15">
                  <c:v>-4.0591372267645087E-2</c:v>
                </c:pt>
                <c:pt idx="16">
                  <c:v>-4.735144928506263E-2</c:v>
                </c:pt>
                <c:pt idx="17">
                  <c:v>-5.9101813939802184E-2</c:v>
                </c:pt>
                <c:pt idx="18">
                  <c:v>-7.4541075347538621E-2</c:v>
                </c:pt>
                <c:pt idx="19">
                  <c:v>-9.3615931730888891E-2</c:v>
                </c:pt>
                <c:pt idx="20">
                  <c:v>-0.11863929080889957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1B-4C6B-B026-EB4BF20E17C4}"/>
            </c:ext>
          </c:extLst>
        </c:ser>
        <c:ser>
          <c:idx val="3"/>
          <c:order val="3"/>
          <c:tx>
            <c:strRef>
              <c:f>GDB!$C$297:$D$297</c:f>
              <c:strCache>
                <c:ptCount val="2"/>
                <c:pt idx="0">
                  <c:v>Demand</c:v>
                </c:pt>
                <c:pt idx="1">
                  <c:v>GasNet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GDB!$E$297:$Y$297</c:f>
              <c:numCache>
                <c:formatCode>0%</c:formatCode>
                <c:ptCount val="21"/>
                <c:pt idx="0">
                  <c:v>-7.641477280526876E-2</c:v>
                </c:pt>
                <c:pt idx="1">
                  <c:v>-0.11116505309269609</c:v>
                </c:pt>
                <c:pt idx="2">
                  <c:v>-9.5628839669293253E-2</c:v>
                </c:pt>
                <c:pt idx="3">
                  <c:v>2.4589683154123909E-2</c:v>
                </c:pt>
                <c:pt idx="4">
                  <c:v>2.5405439271284802E-2</c:v>
                </c:pt>
                <c:pt idx="5">
                  <c:v>-1.5789143937490202E-3</c:v>
                </c:pt>
                <c:pt idx="6">
                  <c:v>4.0057369176213831E-2</c:v>
                </c:pt>
                <c:pt idx="7">
                  <c:v>4.8780454369350412E-2</c:v>
                </c:pt>
                <c:pt idx="8">
                  <c:v>3.0203550120411427E-2</c:v>
                </c:pt>
                <c:pt idx="9">
                  <c:v>1.5100205011682188E-3</c:v>
                </c:pt>
                <c:pt idx="10">
                  <c:v>-1.9574653862604485E-2</c:v>
                </c:pt>
                <c:pt idx="11">
                  <c:v>0</c:v>
                </c:pt>
                <c:pt idx="12">
                  <c:v>-3.721021665133506E-2</c:v>
                </c:pt>
                <c:pt idx="13">
                  <c:v>-4.7853300991073766E-2</c:v>
                </c:pt>
                <c:pt idx="14">
                  <c:v>-5.6040288944718908E-2</c:v>
                </c:pt>
                <c:pt idx="15">
                  <c:v>-6.3408578102999602E-2</c:v>
                </c:pt>
                <c:pt idx="16">
                  <c:v>-7.2414264852009191E-2</c:v>
                </c:pt>
                <c:pt idx="17">
                  <c:v>-7.9782554010289775E-2</c:v>
                </c:pt>
                <c:pt idx="18">
                  <c:v>-8.7092313069342953E-2</c:v>
                </c:pt>
                <c:pt idx="19">
                  <c:v>-9.4344006963761107E-2</c:v>
                </c:pt>
                <c:pt idx="20">
                  <c:v>-0.10153809693492277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1B-4C6B-B026-EB4BF20E17C4}"/>
            </c:ext>
          </c:extLst>
        </c:ser>
        <c:ser>
          <c:idx val="4"/>
          <c:order val="4"/>
          <c:tx>
            <c:strRef>
              <c:f>GDB!$C$298:$D$298</c:f>
              <c:strCache>
                <c:ptCount val="2"/>
                <c:pt idx="0">
                  <c:v>ICPs</c:v>
                </c:pt>
                <c:pt idx="1">
                  <c:v>Vector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GDB!$E$298:$Y$298</c:f>
              <c:numCache>
                <c:formatCode>0%</c:formatCode>
                <c:ptCount val="21"/>
                <c:pt idx="0">
                  <c:v>-0.23887196118551068</c:v>
                </c:pt>
                <c:pt idx="1">
                  <c:v>-0.22521329650213695</c:v>
                </c:pt>
                <c:pt idx="2">
                  <c:v>-0.20489555228092193</c:v>
                </c:pt>
                <c:pt idx="3">
                  <c:v>-0.14401566876412497</c:v>
                </c:pt>
                <c:pt idx="4">
                  <c:v>-0.11993037996440858</c:v>
                </c:pt>
                <c:pt idx="5">
                  <c:v>-9.9532879878916458E-2</c:v>
                </c:pt>
                <c:pt idx="6">
                  <c:v>-8.0585779132987256E-2</c:v>
                </c:pt>
                <c:pt idx="7">
                  <c:v>-5.8987571878865275E-2</c:v>
                </c:pt>
                <c:pt idx="8">
                  <c:v>-3.8755226364258655E-2</c:v>
                </c:pt>
                <c:pt idx="9">
                  <c:v>-2.163903845937909E-2</c:v>
                </c:pt>
                <c:pt idx="10">
                  <c:v>-9.0907561894510991E-3</c:v>
                </c:pt>
                <c:pt idx="11">
                  <c:v>0</c:v>
                </c:pt>
                <c:pt idx="12">
                  <c:v>6.3587042577484265E-3</c:v>
                </c:pt>
                <c:pt idx="13">
                  <c:v>4.333586125857547E-4</c:v>
                </c:pt>
                <c:pt idx="14">
                  <c:v>-9.4255498237396651E-3</c:v>
                </c:pt>
                <c:pt idx="15">
                  <c:v>-2.3351362162792766E-2</c:v>
                </c:pt>
                <c:pt idx="16">
                  <c:v>-3.7118831931862606E-2</c:v>
                </c:pt>
                <c:pt idx="17">
                  <c:v>-5.2619736151275465E-2</c:v>
                </c:pt>
                <c:pt idx="18">
                  <c:v>-6.7871099680115288E-2</c:v>
                </c:pt>
                <c:pt idx="19">
                  <c:v>-8.287693973927257E-2</c:v>
                </c:pt>
                <c:pt idx="20">
                  <c:v>-9.7641208878567087E-2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61B-4C6B-B026-EB4BF20E17C4}"/>
            </c:ext>
          </c:extLst>
        </c:ser>
        <c:ser>
          <c:idx val="5"/>
          <c:order val="5"/>
          <c:tx>
            <c:strRef>
              <c:f>GDB!$C$299:$D$299</c:f>
              <c:strCache>
                <c:ptCount val="2"/>
                <c:pt idx="0">
                  <c:v>ICPs</c:v>
                </c:pt>
                <c:pt idx="1">
                  <c:v>First Gas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GDB!$E$299:$Y$299</c:f>
              <c:numCache>
                <c:formatCode>0%</c:formatCode>
                <c:ptCount val="21"/>
                <c:pt idx="0">
                  <c:v>-6.7444403804295727E-2</c:v>
                </c:pt>
                <c:pt idx="1">
                  <c:v>-5.6620507052979496E-2</c:v>
                </c:pt>
                <c:pt idx="2">
                  <c:v>-4.1514909163898106E-2</c:v>
                </c:pt>
                <c:pt idx="3">
                  <c:v>-9.1468348939657496E-2</c:v>
                </c:pt>
                <c:pt idx="4">
                  <c:v>-8.825965406341163E-2</c:v>
                </c:pt>
                <c:pt idx="5">
                  <c:v>-7.3398129909094889E-2</c:v>
                </c:pt>
                <c:pt idx="6">
                  <c:v>-6.0576793215219471E-2</c:v>
                </c:pt>
                <c:pt idx="7">
                  <c:v>-4.7529248676541958E-2</c:v>
                </c:pt>
                <c:pt idx="8">
                  <c:v>-3.1167568110877619E-2</c:v>
                </c:pt>
                <c:pt idx="9">
                  <c:v>-1.7944581937156867E-2</c:v>
                </c:pt>
                <c:pt idx="10">
                  <c:v>-5.532793125021751E-3</c:v>
                </c:pt>
                <c:pt idx="11">
                  <c:v>0</c:v>
                </c:pt>
                <c:pt idx="12">
                  <c:v>2.8524672030330045E-3</c:v>
                </c:pt>
                <c:pt idx="13">
                  <c:v>3.0250995114355916E-3</c:v>
                </c:pt>
                <c:pt idx="14">
                  <c:v>1.7086290683268057E-3</c:v>
                </c:pt>
                <c:pt idx="15">
                  <c:v>-2.3066057831548914E-3</c:v>
                </c:pt>
                <c:pt idx="16">
                  <c:v>-9.4658541535895813E-3</c:v>
                </c:pt>
                <c:pt idx="17">
                  <c:v>-2.0425917252084758E-2</c:v>
                </c:pt>
                <c:pt idx="18">
                  <c:v>-3.5835348365337416E-2</c:v>
                </c:pt>
                <c:pt idx="19">
                  <c:v>-5.6550086661017129E-2</c:v>
                </c:pt>
                <c:pt idx="20">
                  <c:v>-8.3678516524113844E-2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61B-4C6B-B026-EB4BF20E17C4}"/>
            </c:ext>
          </c:extLst>
        </c:ser>
        <c:ser>
          <c:idx val="6"/>
          <c:order val="6"/>
          <c:tx>
            <c:strRef>
              <c:f>GDB!$C$300:$D$300</c:f>
              <c:strCache>
                <c:ptCount val="2"/>
                <c:pt idx="0">
                  <c:v>ICPs</c:v>
                </c:pt>
                <c:pt idx="1">
                  <c:v>Powerco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GDB!$E$300:$Y$300</c:f>
              <c:numCache>
                <c:formatCode>0%</c:formatCode>
                <c:ptCount val="21"/>
                <c:pt idx="0">
                  <c:v>-9.412616761248338E-2</c:v>
                </c:pt>
                <c:pt idx="1">
                  <c:v>-9.3633481483217817E-2</c:v>
                </c:pt>
                <c:pt idx="2">
                  <c:v>-8.660642274243191E-2</c:v>
                </c:pt>
                <c:pt idx="3">
                  <c:v>-7.8273802815832738E-2</c:v>
                </c:pt>
                <c:pt idx="4">
                  <c:v>-6.7620759725334767E-2</c:v>
                </c:pt>
                <c:pt idx="5">
                  <c:v>-5.3422838994823363E-2</c:v>
                </c:pt>
                <c:pt idx="6">
                  <c:v>-3.8281394249066625E-2</c:v>
                </c:pt>
                <c:pt idx="7">
                  <c:v>-2.4105907381324232E-2</c:v>
                </c:pt>
                <c:pt idx="8">
                  <c:v>-1.2014158991226043E-2</c:v>
                </c:pt>
                <c:pt idx="9">
                  <c:v>-3.6382002077558484E-3</c:v>
                </c:pt>
                <c:pt idx="10">
                  <c:v>2.948359699883607E-4</c:v>
                </c:pt>
                <c:pt idx="11">
                  <c:v>0</c:v>
                </c:pt>
                <c:pt idx="12">
                  <c:v>-7.5887629964168646E-3</c:v>
                </c:pt>
                <c:pt idx="13">
                  <c:v>-1.1277500462192558E-2</c:v>
                </c:pt>
                <c:pt idx="14">
                  <c:v>-1.4112281999137166E-2</c:v>
                </c:pt>
                <c:pt idx="15">
                  <c:v>-1.7624946077525072E-2</c:v>
                </c:pt>
                <c:pt idx="16">
                  <c:v>-2.2158835802762566E-2</c:v>
                </c:pt>
                <c:pt idx="17">
                  <c:v>-2.807490161899473E-2</c:v>
                </c:pt>
                <c:pt idx="18">
                  <c:v>-3.5742897639736149E-2</c:v>
                </c:pt>
                <c:pt idx="19">
                  <c:v>-4.5594203664087063E-2</c:v>
                </c:pt>
                <c:pt idx="20">
                  <c:v>-5.8121825176733477E-2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61B-4C6B-B026-EB4BF20E17C4}"/>
            </c:ext>
          </c:extLst>
        </c:ser>
        <c:ser>
          <c:idx val="7"/>
          <c:order val="7"/>
          <c:tx>
            <c:strRef>
              <c:f>GDB!$C$301:$D$301</c:f>
              <c:strCache>
                <c:ptCount val="2"/>
                <c:pt idx="0">
                  <c:v>ICPs</c:v>
                </c:pt>
                <c:pt idx="1">
                  <c:v>GasNet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GDB!$E$293:$Y$293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cat>
          <c:val>
            <c:numRef>
              <c:f>GDB!$E$301:$Y$301</c:f>
              <c:numCache>
                <c:formatCode>0%</c:formatCode>
                <c:ptCount val="21"/>
                <c:pt idx="0">
                  <c:v>1.9109712368750476E-2</c:v>
                </c:pt>
                <c:pt idx="1">
                  <c:v>1.7816173386052236E-2</c:v>
                </c:pt>
                <c:pt idx="2">
                  <c:v>-1.2347071873868853E-2</c:v>
                </c:pt>
                <c:pt idx="3">
                  <c:v>-1.3641766647050302E-2</c:v>
                </c:pt>
                <c:pt idx="4">
                  <c:v>-1.2443639427672348E-2</c:v>
                </c:pt>
                <c:pt idx="5">
                  <c:v>-9.8440175409779673E-3</c:v>
                </c:pt>
                <c:pt idx="6">
                  <c:v>-7.8679237365286703E-4</c:v>
                </c:pt>
                <c:pt idx="7">
                  <c:v>3.0174458679863569E-3</c:v>
                </c:pt>
                <c:pt idx="8">
                  <c:v>7.0227067080301797E-3</c:v>
                </c:pt>
                <c:pt idx="9">
                  <c:v>5.7027529710418357E-3</c:v>
                </c:pt>
                <c:pt idx="10">
                  <c:v>3.0139241350557455E-3</c:v>
                </c:pt>
                <c:pt idx="11">
                  <c:v>0</c:v>
                </c:pt>
                <c:pt idx="12">
                  <c:v>-1.7693860002943262E-2</c:v>
                </c:pt>
                <c:pt idx="13">
                  <c:v>-2.6869630627344709E-2</c:v>
                </c:pt>
                <c:pt idx="14">
                  <c:v>-3.5945664614524309E-2</c:v>
                </c:pt>
                <c:pt idx="15">
                  <c:v>-4.4921961964482282E-2</c:v>
                </c:pt>
                <c:pt idx="16">
                  <c:v>-5.3798522677218408E-2</c:v>
                </c:pt>
                <c:pt idx="17">
                  <c:v>-6.2575346752732686E-2</c:v>
                </c:pt>
                <c:pt idx="18">
                  <c:v>-7.1270758314423421E-2</c:v>
                </c:pt>
                <c:pt idx="19">
                  <c:v>-7.9885512532651637E-2</c:v>
                </c:pt>
                <c:pt idx="20">
                  <c:v>-8.8420357572930541E-2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61B-4C6B-B026-EB4BF20E17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094464"/>
        <c:axId val="1171111264"/>
      </c:lineChart>
      <c:catAx>
        <c:axId val="1171094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Disclosure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11264"/>
        <c:crosses val="autoZero"/>
        <c:auto val="1"/>
        <c:lblAlgn val="ctr"/>
        <c:lblOffset val="100"/>
        <c:noMultiLvlLbl val="0"/>
      </c:catAx>
      <c:valAx>
        <c:axId val="117111126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094464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467766211991706"/>
          <c:y val="0.40871170626642239"/>
          <c:w val="0.26837974040379808"/>
          <c:h val="0.392884103710908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Compare!$C$212</c:f>
          <c:strCache>
            <c:ptCount val="1"/>
            <c:pt idx="0">
              <c:v>Number of ICPs across all GDBs</c:v>
            </c:pt>
          </c:strCache>
        </c:strRef>
      </c:tx>
      <c:layout>
        <c:manualLayout>
          <c:xMode val="edge"/>
          <c:yMode val="edge"/>
          <c:x val="0.3252269411745207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21596017983301"/>
          <c:y val="0.10853755323267518"/>
          <c:w val="0.66550305073859983"/>
          <c:h val="0.81331663763066198"/>
        </c:manualLayout>
      </c:layout>
      <c:scatterChart>
        <c:scatterStyle val="lineMarker"/>
        <c:varyColors val="0"/>
        <c:ser>
          <c:idx val="0"/>
          <c:order val="0"/>
          <c:tx>
            <c:strRef>
              <c:f>Compare!$D$198:$E$198</c:f>
              <c:strCache>
                <c:ptCount val="2"/>
                <c:pt idx="0">
                  <c:v>Actual</c:v>
                </c:pt>
                <c:pt idx="1">
                  <c:v>Res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Compare!$F$198:$Z$198</c:f>
              <c:numCache>
                <c:formatCode>#,##0.0_ ;\-#,##0.0\ </c:formatCode>
                <c:ptCount val="21"/>
                <c:pt idx="0">
                  <c:v>256.93650000000002</c:v>
                </c:pt>
                <c:pt idx="1">
                  <c:v>259.30975000000001</c:v>
                </c:pt>
                <c:pt idx="2">
                  <c:v>264.15525000000002</c:v>
                </c:pt>
                <c:pt idx="3">
                  <c:v>267.15449999999998</c:v>
                </c:pt>
                <c:pt idx="4">
                  <c:v>271.11250000000001</c:v>
                </c:pt>
                <c:pt idx="5">
                  <c:v>275.94175000000001</c:v>
                </c:pt>
                <c:pt idx="6">
                  <c:v>280.77800000000002</c:v>
                </c:pt>
                <c:pt idx="7">
                  <c:v>285.76100000000002</c:v>
                </c:pt>
                <c:pt idx="8">
                  <c:v>290.53571699999998</c:v>
                </c:pt>
                <c:pt idx="9">
                  <c:v>294.27535574999996</c:v>
                </c:pt>
                <c:pt idx="10">
                  <c:v>296.97141935893757</c:v>
                </c:pt>
                <c:pt idx="11">
                  <c:v>298.29640298156448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F7-46AC-AD3C-60E32869DB91}"/>
            </c:ext>
          </c:extLst>
        </c:ser>
        <c:ser>
          <c:idx val="1"/>
          <c:order val="1"/>
          <c:tx>
            <c:strRef>
              <c:f>Compare!$D$199:$E$199</c:f>
              <c:strCache>
                <c:ptCount val="2"/>
                <c:pt idx="0">
                  <c:v>Concept</c:v>
                </c:pt>
                <c:pt idx="1">
                  <c:v>Res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Compare!$F$199:$Z$199</c:f>
              <c:numCache>
                <c:formatCode>#,##0.0_ ;\-#,##0.0\ </c:formatCode>
                <c:ptCount val="21"/>
                <c:pt idx="11">
                  <c:v>298.29640298156448</c:v>
                </c:pt>
                <c:pt idx="12">
                  <c:v>296.06510429632669</c:v>
                </c:pt>
                <c:pt idx="13">
                  <c:v>293.83107951102323</c:v>
                </c:pt>
                <c:pt idx="14">
                  <c:v>290.98715624309295</c:v>
                </c:pt>
                <c:pt idx="15">
                  <c:v>287.74479817733453</c:v>
                </c:pt>
                <c:pt idx="16">
                  <c:v>283.90178207225466</c:v>
                </c:pt>
                <c:pt idx="17">
                  <c:v>278.65829486189676</c:v>
                </c:pt>
                <c:pt idx="18">
                  <c:v>271.43313987986244</c:v>
                </c:pt>
                <c:pt idx="19">
                  <c:v>262.06946520930609</c:v>
                </c:pt>
                <c:pt idx="20">
                  <c:v>249.49241009202396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F7-46AC-AD3C-60E32869DB91}"/>
            </c:ext>
          </c:extLst>
        </c:ser>
        <c:ser>
          <c:idx val="2"/>
          <c:order val="2"/>
          <c:tx>
            <c:strRef>
              <c:f>Compare!$D$200:$E$200</c:f>
              <c:strCache>
                <c:ptCount val="2"/>
                <c:pt idx="0">
                  <c:v>GDB</c:v>
                </c:pt>
                <c:pt idx="1">
                  <c:v>Res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Compare!$F$200:$Z$200</c:f>
              <c:numCache>
                <c:formatCode>#,##0.0_ ;\-#,##0.0\ </c:formatCode>
                <c:ptCount val="21"/>
                <c:pt idx="11">
                  <c:v>298.29640298156448</c:v>
                </c:pt>
                <c:pt idx="12">
                  <c:v>298.03755065669782</c:v>
                </c:pt>
                <c:pt idx="13">
                  <c:v>296.93659709403209</c:v>
                </c:pt>
                <c:pt idx="14">
                  <c:v>295.37775575002968</c:v>
                </c:pt>
                <c:pt idx="15">
                  <c:v>293.22200772884679</c:v>
                </c:pt>
                <c:pt idx="16">
                  <c:v>290.70999067449503</c:v>
                </c:pt>
                <c:pt idx="17">
                  <c:v>287.6535965271903</c:v>
                </c:pt>
                <c:pt idx="18">
                  <c:v>284.13986894196125</c:v>
                </c:pt>
                <c:pt idx="19">
                  <c:v>280.0653938667985</c:v>
                </c:pt>
                <c:pt idx="20">
                  <c:v>275.30414812429206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F7-46AC-AD3C-60E32869DB91}"/>
            </c:ext>
          </c:extLst>
        </c:ser>
        <c:ser>
          <c:idx val="3"/>
          <c:order val="3"/>
          <c:tx>
            <c:strRef>
              <c:f>Compare!$D$201:$E$201</c:f>
              <c:strCache>
                <c:ptCount val="2"/>
                <c:pt idx="0">
                  <c:v>Actual</c:v>
                </c:pt>
                <c:pt idx="1">
                  <c:v>Com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Compare!$F$201:$Z$201</c:f>
              <c:numCache>
                <c:formatCode>#,##0.0_ ;\-#,##0.0\ </c:formatCode>
                <c:ptCount val="21"/>
                <c:pt idx="0">
                  <c:v>12.12725</c:v>
                </c:pt>
                <c:pt idx="1">
                  <c:v>12.296250000000001</c:v>
                </c:pt>
                <c:pt idx="2">
                  <c:v>12.536</c:v>
                </c:pt>
                <c:pt idx="3">
                  <c:v>12.7065</c:v>
                </c:pt>
                <c:pt idx="4">
                  <c:v>12.901999999999999</c:v>
                </c:pt>
                <c:pt idx="5">
                  <c:v>13.062749999999999</c:v>
                </c:pt>
                <c:pt idx="6">
                  <c:v>13.163</c:v>
                </c:pt>
                <c:pt idx="7">
                  <c:v>13.1755</c:v>
                </c:pt>
                <c:pt idx="8">
                  <c:v>13.17197</c:v>
                </c:pt>
                <c:pt idx="9">
                  <c:v>13.135551250000001</c:v>
                </c:pt>
                <c:pt idx="10">
                  <c:v>13.078817220588235</c:v>
                </c:pt>
                <c:pt idx="11">
                  <c:v>13.02999441752174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8F7-46AC-AD3C-60E32869DB91}"/>
            </c:ext>
          </c:extLst>
        </c:ser>
        <c:ser>
          <c:idx val="4"/>
          <c:order val="4"/>
          <c:tx>
            <c:strRef>
              <c:f>Compare!$D$202:$E$202</c:f>
              <c:strCache>
                <c:ptCount val="2"/>
                <c:pt idx="0">
                  <c:v>Concept</c:v>
                </c:pt>
                <c:pt idx="1">
                  <c:v>Com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Compare!$F$202:$Z$202</c:f>
              <c:numCache>
                <c:formatCode>#,##0.0_ ;\-#,##0.0\ </c:formatCode>
                <c:ptCount val="21"/>
                <c:pt idx="11">
                  <c:v>13.02999441752174</c:v>
                </c:pt>
                <c:pt idx="12">
                  <c:v>12.731769068705558</c:v>
                </c:pt>
                <c:pt idx="13">
                  <c:v>12.329503757870071</c:v>
                </c:pt>
                <c:pt idx="14">
                  <c:v>11.730773517269734</c:v>
                </c:pt>
                <c:pt idx="15">
                  <c:v>11.011741540043147</c:v>
                </c:pt>
                <c:pt idx="16">
                  <c:v>10.19605180643863</c:v>
                </c:pt>
                <c:pt idx="17">
                  <c:v>9.3112890355347222</c:v>
                </c:pt>
                <c:pt idx="18">
                  <c:v>8.3256942364823789</c:v>
                </c:pt>
                <c:pt idx="19">
                  <c:v>7.3320389468036637</c:v>
                </c:pt>
                <c:pt idx="20">
                  <c:v>6.4190837521700708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8F7-46AC-AD3C-60E32869DB91}"/>
            </c:ext>
          </c:extLst>
        </c:ser>
        <c:ser>
          <c:idx val="5"/>
          <c:order val="5"/>
          <c:tx>
            <c:strRef>
              <c:f>Compare!$D$203:$E$203</c:f>
              <c:strCache>
                <c:ptCount val="2"/>
                <c:pt idx="0">
                  <c:v>GDB</c:v>
                </c:pt>
                <c:pt idx="1">
                  <c:v>Com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Compare!$F$203:$Z$203</c:f>
              <c:numCache>
                <c:formatCode>#,##0.0_ ;\-#,##0.0\ </c:formatCode>
                <c:ptCount val="21"/>
                <c:pt idx="11">
                  <c:v>13.02999441752174</c:v>
                </c:pt>
                <c:pt idx="12">
                  <c:v>12.866062634422288</c:v>
                </c:pt>
                <c:pt idx="13">
                  <c:v>12.646812519154219</c:v>
                </c:pt>
                <c:pt idx="14">
                  <c:v>12.406636055652589</c:v>
                </c:pt>
                <c:pt idx="15">
                  <c:v>12.143165234943117</c:v>
                </c:pt>
                <c:pt idx="16">
                  <c:v>11.869537885383982</c:v>
                </c:pt>
                <c:pt idx="17">
                  <c:v>11.577625865393781</c:v>
                </c:pt>
                <c:pt idx="18">
                  <c:v>11.272280684399878</c:v>
                </c:pt>
                <c:pt idx="19">
                  <c:v>10.949309660869671</c:v>
                </c:pt>
                <c:pt idx="20">
                  <c:v>10.603558573477795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8F7-46AC-AD3C-60E32869DB91}"/>
            </c:ext>
          </c:extLst>
        </c:ser>
        <c:ser>
          <c:idx val="6"/>
          <c:order val="6"/>
          <c:tx>
            <c:strRef>
              <c:f>Compare!$D$204:$E$204</c:f>
              <c:strCache>
                <c:ptCount val="2"/>
                <c:pt idx="0">
                  <c:v>Actual</c:v>
                </c:pt>
                <c:pt idx="1">
                  <c:v>Ind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Compare!$F$204:$Z$204</c:f>
              <c:numCache>
                <c:formatCode>#,##0.0_ ;\-#,##0.0\ </c:formatCode>
                <c:ptCount val="21"/>
                <c:pt idx="0">
                  <c:v>0.56525000000000003</c:v>
                </c:pt>
                <c:pt idx="1">
                  <c:v>0.54125000000000001</c:v>
                </c:pt>
                <c:pt idx="2">
                  <c:v>0.53700000000000003</c:v>
                </c:pt>
                <c:pt idx="3">
                  <c:v>0.53200000000000003</c:v>
                </c:pt>
                <c:pt idx="4">
                  <c:v>0.52400000000000002</c:v>
                </c:pt>
                <c:pt idx="5">
                  <c:v>0.51924999999999999</c:v>
                </c:pt>
                <c:pt idx="6">
                  <c:v>0.52300000000000002</c:v>
                </c:pt>
                <c:pt idx="7">
                  <c:v>0.52725</c:v>
                </c:pt>
                <c:pt idx="8">
                  <c:v>0.52475000000000005</c:v>
                </c:pt>
                <c:pt idx="9">
                  <c:v>0.52291599999999994</c:v>
                </c:pt>
                <c:pt idx="10">
                  <c:v>0.52098587570621469</c:v>
                </c:pt>
                <c:pt idx="11">
                  <c:v>0.52040696660993491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8F7-46AC-AD3C-60E32869DB91}"/>
            </c:ext>
          </c:extLst>
        </c:ser>
        <c:ser>
          <c:idx val="7"/>
          <c:order val="7"/>
          <c:tx>
            <c:strRef>
              <c:f>Compare!$D$205:$E$205</c:f>
              <c:strCache>
                <c:ptCount val="2"/>
                <c:pt idx="0">
                  <c:v>Concept</c:v>
                </c:pt>
                <c:pt idx="1">
                  <c:v>Ind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Compare!$F$205:$Z$205</c:f>
              <c:numCache>
                <c:formatCode>#,##0.0_ ;\-#,##0.0\ </c:formatCode>
                <c:ptCount val="21"/>
                <c:pt idx="11">
                  <c:v>0.52040696660993491</c:v>
                </c:pt>
                <c:pt idx="12">
                  <c:v>0.48434560155881945</c:v>
                </c:pt>
                <c:pt idx="13">
                  <c:v>0.43667660773412809</c:v>
                </c:pt>
                <c:pt idx="14">
                  <c:v>0.38992410969328101</c:v>
                </c:pt>
                <c:pt idx="15">
                  <c:v>0.36895007819572778</c:v>
                </c:pt>
                <c:pt idx="16">
                  <c:v>0.3556249288153015</c:v>
                </c:pt>
                <c:pt idx="17">
                  <c:v>0.34386655747133515</c:v>
                </c:pt>
                <c:pt idx="18">
                  <c:v>0.33514226494421329</c:v>
                </c:pt>
                <c:pt idx="19">
                  <c:v>0.32733330624128276</c:v>
                </c:pt>
                <c:pt idx="20">
                  <c:v>0.31914007585874749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8F7-46AC-AD3C-60E32869DB91}"/>
            </c:ext>
          </c:extLst>
        </c:ser>
        <c:ser>
          <c:idx val="8"/>
          <c:order val="8"/>
          <c:tx>
            <c:strRef>
              <c:f>Compare!$D$206:$E$206</c:f>
              <c:strCache>
                <c:ptCount val="2"/>
                <c:pt idx="0">
                  <c:v>GDB</c:v>
                </c:pt>
                <c:pt idx="1">
                  <c:v>Ind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Compare!$F$206:$Z$206</c:f>
              <c:numCache>
                <c:formatCode>#,##0.0_ ;\-#,##0.0\ </c:formatCode>
                <c:ptCount val="21"/>
                <c:pt idx="11">
                  <c:v>0.52040696660993491</c:v>
                </c:pt>
                <c:pt idx="12">
                  <c:v>0.51386690566877913</c:v>
                </c:pt>
                <c:pt idx="13">
                  <c:v>0.50607546274632109</c:v>
                </c:pt>
                <c:pt idx="14">
                  <c:v>0.49770216483818319</c:v>
                </c:pt>
                <c:pt idx="15">
                  <c:v>0.48851563522347091</c:v>
                </c:pt>
                <c:pt idx="16">
                  <c:v>0.47892249909473467</c:v>
                </c:pt>
                <c:pt idx="17">
                  <c:v>0.46862590263357712</c:v>
                </c:pt>
                <c:pt idx="18">
                  <c:v>0.45776654671825801</c:v>
                </c:pt>
                <c:pt idx="19">
                  <c:v>0.44618090263235155</c:v>
                </c:pt>
                <c:pt idx="20">
                  <c:v>0.43367286283307294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8F7-46AC-AD3C-60E32869D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005711"/>
        <c:axId val="180001871"/>
      </c:scatterChart>
      <c:valAx>
        <c:axId val="180005711"/>
        <c:scaling>
          <c:orientation val="minMax"/>
          <c:max val="2033"/>
          <c:min val="2013"/>
        </c:scaling>
        <c:delete val="0"/>
        <c:axPos val="b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01871"/>
        <c:crosses val="autoZero"/>
        <c:crossBetween val="midCat"/>
        <c:majorUnit val="2"/>
      </c:valAx>
      <c:valAx>
        <c:axId val="180001871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strRef>
              <c:f>Compare!$B$212</c:f>
              <c:strCache>
                <c:ptCount val="1"/>
                <c:pt idx="0">
                  <c:v>x10^3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[Red]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057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636512524084778"/>
          <c:y val="0.16691108137353156"/>
          <c:w val="0.21363487475915222"/>
          <c:h val="0.664414573711535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Compare!$D$212</c:f>
          <c:strCache>
            <c:ptCount val="1"/>
            <c:pt idx="0">
              <c:v>Total Number of ICPs across all GDBs</c:v>
            </c:pt>
          </c:strCache>
        </c:strRef>
      </c:tx>
      <c:layout>
        <c:manualLayout>
          <c:xMode val="edge"/>
          <c:yMode val="edge"/>
          <c:x val="0.3038389425996612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7231743518237837E-2"/>
          <c:y val="8.017376182004865E-2"/>
          <c:w val="0.73431767458426633"/>
          <c:h val="0.85230825791923603"/>
        </c:manualLayout>
      </c:layout>
      <c:scatterChart>
        <c:scatterStyle val="lineMarker"/>
        <c:varyColors val="0"/>
        <c:ser>
          <c:idx val="0"/>
          <c:order val="0"/>
          <c:tx>
            <c:strRef>
              <c:f>Compare!$D$207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Compare!$F$207:$Z$207</c:f>
              <c:numCache>
                <c:formatCode>#,##0.0_ ;\-#,##0.0\ </c:formatCode>
                <c:ptCount val="21"/>
                <c:pt idx="0">
                  <c:v>269.62900000000002</c:v>
                </c:pt>
                <c:pt idx="1">
                  <c:v>272.14724999999999</c:v>
                </c:pt>
                <c:pt idx="2">
                  <c:v>277.22825</c:v>
                </c:pt>
                <c:pt idx="3">
                  <c:v>280.39299999999997</c:v>
                </c:pt>
                <c:pt idx="4">
                  <c:v>284.5385</c:v>
                </c:pt>
                <c:pt idx="5">
                  <c:v>289.52375000000001</c:v>
                </c:pt>
                <c:pt idx="6">
                  <c:v>294.464</c:v>
                </c:pt>
                <c:pt idx="7">
                  <c:v>299.46375</c:v>
                </c:pt>
                <c:pt idx="8">
                  <c:v>304.232437</c:v>
                </c:pt>
                <c:pt idx="9">
                  <c:v>307.93382300000002</c:v>
                </c:pt>
                <c:pt idx="10">
                  <c:v>310.57122245523203</c:v>
                </c:pt>
                <c:pt idx="11">
                  <c:v>311.84680436569607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A3-4154-BBEC-4DF2DE2C3C8D}"/>
            </c:ext>
          </c:extLst>
        </c:ser>
        <c:ser>
          <c:idx val="1"/>
          <c:order val="1"/>
          <c:tx>
            <c:strRef>
              <c:f>Compare!$D$208</c:f>
              <c:strCache>
                <c:ptCount val="1"/>
                <c:pt idx="0">
                  <c:v>Concept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Compare!$F$208:$Z$208</c:f>
              <c:numCache>
                <c:formatCode>#,##0.0_ ;\-#,##0.0\ </c:formatCode>
                <c:ptCount val="21"/>
                <c:pt idx="11">
                  <c:v>311.84680436569613</c:v>
                </c:pt>
                <c:pt idx="12">
                  <c:v>309.28121896659104</c:v>
                </c:pt>
                <c:pt idx="13">
                  <c:v>306.59725987662739</c:v>
                </c:pt>
                <c:pt idx="14">
                  <c:v>303.10785387005598</c:v>
                </c:pt>
                <c:pt idx="15">
                  <c:v>299.1254897955734</c:v>
                </c:pt>
                <c:pt idx="16">
                  <c:v>294.45345880750853</c:v>
                </c:pt>
                <c:pt idx="17">
                  <c:v>288.31345045490286</c:v>
                </c:pt>
                <c:pt idx="18">
                  <c:v>280.093976381289</c:v>
                </c:pt>
                <c:pt idx="19">
                  <c:v>269.72883746235095</c:v>
                </c:pt>
                <c:pt idx="20">
                  <c:v>256.23063392005275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A3-4154-BBEC-4DF2DE2C3C8D}"/>
            </c:ext>
          </c:extLst>
        </c:ser>
        <c:ser>
          <c:idx val="2"/>
          <c:order val="2"/>
          <c:tx>
            <c:strRef>
              <c:f>Compare!$D$209</c:f>
              <c:strCache>
                <c:ptCount val="1"/>
                <c:pt idx="0">
                  <c:v>GDB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Compare!$F$197:$Z$197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Compare!$F$209:$Z$209</c:f>
              <c:numCache>
                <c:formatCode>#,##0.0_ ;\-#,##0.0\ </c:formatCode>
                <c:ptCount val="21"/>
                <c:pt idx="11">
                  <c:v>311.84680436569607</c:v>
                </c:pt>
                <c:pt idx="12">
                  <c:v>311.41748019678897</c:v>
                </c:pt>
                <c:pt idx="13">
                  <c:v>310.08948507593271</c:v>
                </c:pt>
                <c:pt idx="14">
                  <c:v>308.28209397052041</c:v>
                </c:pt>
                <c:pt idx="15">
                  <c:v>305.85368859901337</c:v>
                </c:pt>
                <c:pt idx="16">
                  <c:v>303.05845105897384</c:v>
                </c:pt>
                <c:pt idx="17">
                  <c:v>299.69984829521769</c:v>
                </c:pt>
                <c:pt idx="18">
                  <c:v>295.86991617307933</c:v>
                </c:pt>
                <c:pt idx="19">
                  <c:v>291.46088443030055</c:v>
                </c:pt>
                <c:pt idx="20">
                  <c:v>286.34137956060289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3A3-4154-BBEC-4DF2DE2C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005711"/>
        <c:axId val="180001871"/>
      </c:scatterChart>
      <c:valAx>
        <c:axId val="180005711"/>
        <c:scaling>
          <c:orientation val="minMax"/>
          <c:max val="2033"/>
          <c:min val="2013"/>
        </c:scaling>
        <c:delete val="0"/>
        <c:axPos val="b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01871"/>
        <c:crosses val="autoZero"/>
        <c:crossBetween val="midCat"/>
        <c:majorUnit val="2"/>
      </c:valAx>
      <c:valAx>
        <c:axId val="180001871"/>
        <c:scaling>
          <c:orientation val="minMax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strRef>
              <c:f>Compare!$B$212</c:f>
              <c:strCache>
                <c:ptCount val="1"/>
                <c:pt idx="0">
                  <c:v>x10^3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[Red]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057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Compare!$B$133</c:f>
          <c:strCache>
            <c:ptCount val="1"/>
            <c:pt idx="0">
              <c:v>Movement in Ind ICPs relative to 2024</c:v>
            </c:pt>
          </c:strCache>
        </c:strRef>
      </c:tx>
      <c:layout>
        <c:manualLayout>
          <c:xMode val="edge"/>
          <c:yMode val="edge"/>
          <c:x val="0.2503043730003656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647054819081878E-2"/>
          <c:y val="7.821809202771772E-2"/>
          <c:w val="0.90574845145862892"/>
          <c:h val="0.83600435388949257"/>
        </c:manualLayout>
      </c:layout>
      <c:scatterChart>
        <c:scatterStyle val="lineMarker"/>
        <c:varyColors val="0"/>
        <c:ser>
          <c:idx val="0"/>
          <c:order val="0"/>
          <c:tx>
            <c:strRef>
              <c:f>Compare!$D$134:$E$134</c:f>
              <c:strCache>
                <c:ptCount val="2"/>
                <c:pt idx="0">
                  <c:v>Vector</c:v>
                </c:pt>
                <c:pt idx="1">
                  <c:v>GDB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Compare!$F$134:$Z$134</c:f>
              <c:numCache>
                <c:formatCode>#,##0.00_ ;\-#,##0.00\ </c:formatCode>
                <c:ptCount val="21"/>
                <c:pt idx="0">
                  <c:v>3.7843446131324843E-3</c:v>
                </c:pt>
                <c:pt idx="1">
                  <c:v>-2.6749019481563496E-2</c:v>
                </c:pt>
                <c:pt idx="2">
                  <c:v>-2.1660125465780777E-2</c:v>
                </c:pt>
                <c:pt idx="3">
                  <c:v>2.5412144180208873E-2</c:v>
                </c:pt>
                <c:pt idx="4">
                  <c:v>1.3962132644697922E-2</c:v>
                </c:pt>
                <c:pt idx="5">
                  <c:v>3.7843446131324843E-3</c:v>
                </c:pt>
                <c:pt idx="6">
                  <c:v>1.2689909140752187E-2</c:v>
                </c:pt>
                <c:pt idx="7">
                  <c:v>2.413992067626336E-2</c:v>
                </c:pt>
                <c:pt idx="8">
                  <c:v>1.1417685636806674E-2</c:v>
                </c:pt>
                <c:pt idx="9">
                  <c:v>7.60101512496969E-3</c:v>
                </c:pt>
                <c:pt idx="10">
                  <c:v>6.3287916210239548E-3</c:v>
                </c:pt>
                <c:pt idx="11">
                  <c:v>0</c:v>
                </c:pt>
                <c:pt idx="12">
                  <c:v>-1.3018637829259272E-2</c:v>
                </c:pt>
                <c:pt idx="13">
                  <c:v>-3.5779303424493092E-2</c:v>
                </c:pt>
                <c:pt idx="14">
                  <c:v>-6.1853197671535187E-2</c:v>
                </c:pt>
                <c:pt idx="15">
                  <c:v>-9.01813972358535E-2</c:v>
                </c:pt>
                <c:pt idx="16">
                  <c:v>-0.11813886870833001</c:v>
                </c:pt>
                <c:pt idx="17">
                  <c:v>-0.14656948133685432</c:v>
                </c:pt>
                <c:pt idx="18">
                  <c:v>-0.17410247327549355</c:v>
                </c:pt>
                <c:pt idx="19">
                  <c:v>-0.20076517617078837</c:v>
                </c:pt>
                <c:pt idx="20">
                  <c:v>-0.22658005681913918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F2-4383-BB4B-2DD687202B91}"/>
            </c:ext>
          </c:extLst>
        </c:ser>
        <c:ser>
          <c:idx val="1"/>
          <c:order val="1"/>
          <c:tx>
            <c:strRef>
              <c:f>Compare!$D$135:$E$135</c:f>
              <c:strCache>
                <c:ptCount val="2"/>
                <c:pt idx="0">
                  <c:v>First Gas</c:v>
                </c:pt>
                <c:pt idx="1">
                  <c:v>GDB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Compare!$F$135:$Z$135</c:f>
              <c:numCache>
                <c:formatCode>#,##0.00_ ;\-#,##0.00\ </c:formatCode>
                <c:ptCount val="21"/>
                <c:pt idx="0">
                  <c:v>0.15686274509803932</c:v>
                </c:pt>
                <c:pt idx="1">
                  <c:v>1.9607843137254832E-2</c:v>
                </c:pt>
                <c:pt idx="2">
                  <c:v>0</c:v>
                </c:pt>
                <c:pt idx="3">
                  <c:v>-0.10784313725490191</c:v>
                </c:pt>
                <c:pt idx="4">
                  <c:v>-0.10784313725490191</c:v>
                </c:pt>
                <c:pt idx="5">
                  <c:v>-0.10784313725490191</c:v>
                </c:pt>
                <c:pt idx="6">
                  <c:v>-8.8235294117646967E-2</c:v>
                </c:pt>
                <c:pt idx="7">
                  <c:v>-5.8823529411764608E-2</c:v>
                </c:pt>
                <c:pt idx="8">
                  <c:v>-2.9411764705882248E-2</c:v>
                </c:pt>
                <c:pt idx="9">
                  <c:v>-2.0431372549019611E-2</c:v>
                </c:pt>
                <c:pt idx="10">
                  <c:v>-1.7156862745097867E-2</c:v>
                </c:pt>
                <c:pt idx="11">
                  <c:v>0</c:v>
                </c:pt>
                <c:pt idx="12">
                  <c:v>2.3567834159590184E-3</c:v>
                </c:pt>
                <c:pt idx="13">
                  <c:v>2.0271908801863248E-3</c:v>
                </c:pt>
                <c:pt idx="14">
                  <c:v>2.0426033629239448E-4</c:v>
                </c:pt>
                <c:pt idx="15">
                  <c:v>-4.3168712973650214E-3</c:v>
                </c:pt>
                <c:pt idx="16">
                  <c:v>-1.1976024910424821E-2</c:v>
                </c:pt>
                <c:pt idx="17">
                  <c:v>-2.3422893379991927E-2</c:v>
                </c:pt>
                <c:pt idx="18">
                  <c:v>-3.9297444019801508E-2</c:v>
                </c:pt>
                <c:pt idx="19">
                  <c:v>-6.0444647681903496E-2</c:v>
                </c:pt>
                <c:pt idx="20">
                  <c:v>-8.7958729128662871E-2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F2-4383-BB4B-2DD687202B91}"/>
            </c:ext>
          </c:extLst>
        </c:ser>
        <c:ser>
          <c:idx val="2"/>
          <c:order val="2"/>
          <c:tx>
            <c:strRef>
              <c:f>Compare!$D$136:$E$136</c:f>
              <c:strCache>
                <c:ptCount val="2"/>
                <c:pt idx="0">
                  <c:v>Powerco</c:v>
                </c:pt>
                <c:pt idx="1">
                  <c:v>GDB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Compare!$F$136:$Z$136</c:f>
              <c:numCache>
                <c:formatCode>#,##0.00_ ;\-#,##0.00\ </c:formatCode>
                <c:ptCount val="21"/>
                <c:pt idx="0">
                  <c:v>0.12264150943396235</c:v>
                </c:pt>
                <c:pt idx="1">
                  <c:v>0.10377358490566047</c:v>
                </c:pt>
                <c:pt idx="2">
                  <c:v>8.7264150943396235E-2</c:v>
                </c:pt>
                <c:pt idx="3">
                  <c:v>7.3113207547169878E-2</c:v>
                </c:pt>
                <c:pt idx="4">
                  <c:v>5.8962264150943522E-2</c:v>
                </c:pt>
                <c:pt idx="5">
                  <c:v>4.2452830188679291E-2</c:v>
                </c:pt>
                <c:pt idx="6">
                  <c:v>4.2452830188679291E-2</c:v>
                </c:pt>
                <c:pt idx="7">
                  <c:v>3.7735849056603765E-2</c:v>
                </c:pt>
                <c:pt idx="8">
                  <c:v>2.3584905660377409E-2</c:v>
                </c:pt>
                <c:pt idx="9">
                  <c:v>1.4150943396226356E-2</c:v>
                </c:pt>
                <c:pt idx="10">
                  <c:v>4.7169811320755262E-3</c:v>
                </c:pt>
                <c:pt idx="11">
                  <c:v>0</c:v>
                </c:pt>
                <c:pt idx="12">
                  <c:v>-1.9206638286400013E-2</c:v>
                </c:pt>
                <c:pt idx="13">
                  <c:v>-3.4293880399256849E-2</c:v>
                </c:pt>
                <c:pt idx="14">
                  <c:v>-4.8340420741938006E-2</c:v>
                </c:pt>
                <c:pt idx="15">
                  <c:v>-6.2839501099478445E-2</c:v>
                </c:pt>
                <c:pt idx="16">
                  <c:v>-7.8094660270168759E-2</c:v>
                </c:pt>
                <c:pt idx="17">
                  <c:v>-9.4411158586575561E-2</c:v>
                </c:pt>
                <c:pt idx="18">
                  <c:v>-0.11208733682447403</c:v>
                </c:pt>
                <c:pt idx="19">
                  <c:v>-0.13146265011013214</c:v>
                </c:pt>
                <c:pt idx="20">
                  <c:v>-0.15291482010739377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DF2-4383-BB4B-2DD687202B91}"/>
            </c:ext>
          </c:extLst>
        </c:ser>
        <c:ser>
          <c:idx val="3"/>
          <c:order val="3"/>
          <c:tx>
            <c:strRef>
              <c:f>Compare!$D$137:$E$137</c:f>
              <c:strCache>
                <c:ptCount val="2"/>
                <c:pt idx="0">
                  <c:v>GasNet</c:v>
                </c:pt>
                <c:pt idx="1">
                  <c:v>GDB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Compare!$F$137:$Z$137</c:f>
              <c:numCache>
                <c:formatCode>#,##0.00_ ;\-#,##0.00\ </c:formatCode>
                <c:ptCount val="21"/>
                <c:pt idx="0">
                  <c:v>0.21204599603622554</c:v>
                </c:pt>
                <c:pt idx="1">
                  <c:v>0.21204599603622554</c:v>
                </c:pt>
                <c:pt idx="2">
                  <c:v>0.23729695428698028</c:v>
                </c:pt>
                <c:pt idx="3">
                  <c:v>0.21204599603622554</c:v>
                </c:pt>
                <c:pt idx="4">
                  <c:v>-6.5714544722076162E-2</c:v>
                </c:pt>
                <c:pt idx="5">
                  <c:v>1.0038330030188058E-2</c:v>
                </c:pt>
                <c:pt idx="6">
                  <c:v>1.0038330030188058E-2</c:v>
                </c:pt>
                <c:pt idx="7">
                  <c:v>1.0038330030188058E-2</c:v>
                </c:pt>
                <c:pt idx="8">
                  <c:v>1.0038330030188058E-2</c:v>
                </c:pt>
                <c:pt idx="9">
                  <c:v>1.0038330030188058E-2</c:v>
                </c:pt>
                <c:pt idx="10">
                  <c:v>8.6117222194108667E-3</c:v>
                </c:pt>
                <c:pt idx="11">
                  <c:v>0</c:v>
                </c:pt>
                <c:pt idx="12">
                  <c:v>-1.5191027172188565E-2</c:v>
                </c:pt>
                <c:pt idx="13">
                  <c:v>-2.3949451842365965E-2</c:v>
                </c:pt>
                <c:pt idx="14">
                  <c:v>-3.2616246603906163E-2</c:v>
                </c:pt>
                <c:pt idx="15">
                  <c:v>-4.119126903279946E-2</c:v>
                </c:pt>
                <c:pt idx="16">
                  <c:v>-4.9674376836314593E-2</c:v>
                </c:pt>
                <c:pt idx="17">
                  <c:v>-5.8070043146385752E-2</c:v>
                </c:pt>
                <c:pt idx="18">
                  <c:v>-6.6392168253476047E-2</c:v>
                </c:pt>
                <c:pt idx="19">
                  <c:v>-7.4641394601031363E-2</c:v>
                </c:pt>
                <c:pt idx="20">
                  <c:v>-8.2818202571540489E-2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DF2-4383-BB4B-2DD687202B91}"/>
            </c:ext>
          </c:extLst>
        </c:ser>
        <c:ser>
          <c:idx val="4"/>
          <c:order val="4"/>
          <c:tx>
            <c:strRef>
              <c:f>Compare!$D$138:$E$138</c:f>
              <c:strCache>
                <c:ptCount val="2"/>
                <c:pt idx="0">
                  <c:v>All</c:v>
                </c:pt>
                <c:pt idx="1">
                  <c:v>GDB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Compare!$F$138:$Z$138</c:f>
              <c:numCache>
                <c:formatCode>#,##0.00_ ;\-#,##0.00\ </c:formatCode>
                <c:ptCount val="21"/>
                <c:pt idx="0">
                  <c:v>8.6169164264237708E-2</c:v>
                </c:pt>
                <c:pt idx="1">
                  <c:v>4.0051411159696793E-2</c:v>
                </c:pt>
                <c:pt idx="2">
                  <c:v>3.1884725714101059E-2</c:v>
                </c:pt>
                <c:pt idx="3">
                  <c:v>2.227686048398847E-2</c:v>
                </c:pt>
                <c:pt idx="4">
                  <c:v>6.9042761158080168E-3</c:v>
                </c:pt>
                <c:pt idx="5">
                  <c:v>-2.2231958527989537E-3</c:v>
                </c:pt>
                <c:pt idx="6">
                  <c:v>4.9827030697855434E-3</c:v>
                </c:pt>
                <c:pt idx="7">
                  <c:v>1.3149388515381277E-2</c:v>
                </c:pt>
                <c:pt idx="8">
                  <c:v>8.3454559003250939E-3</c:v>
                </c:pt>
                <c:pt idx="9">
                  <c:v>4.8212909339195864E-3</c:v>
                </c:pt>
                <c:pt idx="10">
                  <c:v>1.1124161155084966E-3</c:v>
                </c:pt>
                <c:pt idx="11">
                  <c:v>0</c:v>
                </c:pt>
                <c:pt idx="12">
                  <c:v>-1.2567204823869749E-2</c:v>
                </c:pt>
                <c:pt idx="13">
                  <c:v>-2.7539031533288072E-2</c:v>
                </c:pt>
                <c:pt idx="14">
                  <c:v>-4.3628935099882749E-2</c:v>
                </c:pt>
                <c:pt idx="15">
                  <c:v>-6.1281522794001675E-2</c:v>
                </c:pt>
                <c:pt idx="16">
                  <c:v>-7.9715434605806212E-2</c:v>
                </c:pt>
                <c:pt idx="17">
                  <c:v>-9.9501096831337565E-2</c:v>
                </c:pt>
                <c:pt idx="18">
                  <c:v>-0.12036814245538019</c:v>
                </c:pt>
                <c:pt idx="19">
                  <c:v>-0.14263080385166838</c:v>
                </c:pt>
                <c:pt idx="20">
                  <c:v>-0.1666659159885393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DF2-4383-BB4B-2DD687202B91}"/>
            </c:ext>
          </c:extLst>
        </c:ser>
        <c:ser>
          <c:idx val="5"/>
          <c:order val="5"/>
          <c:tx>
            <c:strRef>
              <c:f>Compare!$D$139:$E$139</c:f>
              <c:strCache>
                <c:ptCount val="2"/>
                <c:pt idx="0">
                  <c:v>All</c:v>
                </c:pt>
                <c:pt idx="1">
                  <c:v>Concept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Compare!$F$133:$Z$133</c:f>
              <c:numCache>
                <c:formatCode>General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Compare!$F$139:$Z$139</c:f>
              <c:numCache>
                <c:formatCode>#,##0.00_ ;\-#,##0.00\ </c:formatCode>
                <c:ptCount val="21"/>
                <c:pt idx="0">
                  <c:v>8.6169164264237708E-2</c:v>
                </c:pt>
                <c:pt idx="1">
                  <c:v>4.0051411159696793E-2</c:v>
                </c:pt>
                <c:pt idx="2">
                  <c:v>3.1884725714101059E-2</c:v>
                </c:pt>
                <c:pt idx="3">
                  <c:v>2.227686048398847E-2</c:v>
                </c:pt>
                <c:pt idx="4">
                  <c:v>6.9042761158080168E-3</c:v>
                </c:pt>
                <c:pt idx="5">
                  <c:v>-2.2231958527989537E-3</c:v>
                </c:pt>
                <c:pt idx="6">
                  <c:v>4.9827030697855434E-3</c:v>
                </c:pt>
                <c:pt idx="7">
                  <c:v>1.3149388515381277E-2</c:v>
                </c:pt>
                <c:pt idx="8">
                  <c:v>8.3454559003250939E-3</c:v>
                </c:pt>
                <c:pt idx="9">
                  <c:v>4.8212909339195864E-3</c:v>
                </c:pt>
                <c:pt idx="10">
                  <c:v>1.1124161155084966E-3</c:v>
                </c:pt>
                <c:pt idx="11">
                  <c:v>0</c:v>
                </c:pt>
                <c:pt idx="12">
                  <c:v>-6.9294547085002489E-2</c:v>
                </c:pt>
                <c:pt idx="13">
                  <c:v>-0.16089400074954407</c:v>
                </c:pt>
                <c:pt idx="14">
                  <c:v>-0.25073234081905715</c:v>
                </c:pt>
                <c:pt idx="15">
                  <c:v>-0.29103547441118305</c:v>
                </c:pt>
                <c:pt idx="16">
                  <c:v>-0.31664072229483409</c:v>
                </c:pt>
                <c:pt idx="17">
                  <c:v>-0.3392352917345236</c:v>
                </c:pt>
                <c:pt idx="18">
                  <c:v>-0.35599965710025683</c:v>
                </c:pt>
                <c:pt idx="19">
                  <c:v>-0.37100514166131116</c:v>
                </c:pt>
                <c:pt idx="20">
                  <c:v>-0.38674903232424385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DF2-4383-BB4B-2DD687202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526431"/>
        <c:axId val="601518271"/>
      </c:scatterChart>
      <c:valAx>
        <c:axId val="601526431"/>
        <c:scaling>
          <c:orientation val="minMax"/>
          <c:max val="2033"/>
          <c:min val="2013"/>
        </c:scaling>
        <c:delete val="0"/>
        <c:axPos val="b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518271"/>
        <c:crosses val="autoZero"/>
        <c:crossBetween val="midCat"/>
      </c:valAx>
      <c:valAx>
        <c:axId val="601518271"/>
        <c:scaling>
          <c:orientation val="minMax"/>
          <c:max val="0.2"/>
          <c:min val="-0.55000000000000004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526431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4089464087776042"/>
          <c:y val="0.62705698477442806"/>
          <c:w val="0.24623382143800499"/>
          <c:h val="0.247464936368707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Compare!$A$179</c:f>
              <c:strCache>
                <c:ptCount val="1"/>
                <c:pt idx="0">
                  <c:v>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Compare!$B$179:$E$179</c:f>
              <c:numCache>
                <c:formatCode>#,##0.0_ ;\-#,##0.0\ </c:formatCode>
                <c:ptCount val="4"/>
                <c:pt idx="0">
                  <c:v>2.3262851520212018</c:v>
                </c:pt>
                <c:pt idx="1">
                  <c:v>1.2434499999999999</c:v>
                </c:pt>
                <c:pt idx="2">
                  <c:v>3.0196170000000002</c:v>
                </c:pt>
                <c:pt idx="3">
                  <c:v>0.2263264972959895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6C-4257-98DE-5C15CF6DD30F}"/>
            </c:ext>
          </c:extLst>
        </c:ser>
        <c:ser>
          <c:idx val="1"/>
          <c:order val="1"/>
          <c:tx>
            <c:strRef>
              <c:f>Compare!$A$180</c:f>
              <c:strCache>
                <c:ptCount val="1"/>
                <c:pt idx="0">
                  <c:v>Com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Compare!$B$180:$E$180</c:f>
              <c:numCache>
                <c:formatCode>#,##0.0_ ;\-#,##0.0\ </c:formatCode>
                <c:ptCount val="4"/>
                <c:pt idx="0">
                  <c:v>3.2359779916335749</c:v>
                </c:pt>
                <c:pt idx="1">
                  <c:v>1.5623780000000003</c:v>
                </c:pt>
                <c:pt idx="2">
                  <c:v>1.6460950000000001</c:v>
                </c:pt>
                <c:pt idx="3">
                  <c:v>0.14047053978383342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6C-4257-98DE-5C15CF6DD30F}"/>
            </c:ext>
          </c:extLst>
        </c:ser>
        <c:ser>
          <c:idx val="2"/>
          <c:order val="2"/>
          <c:tx>
            <c:strRef>
              <c:f>Compare!$A$181</c:f>
              <c:strCache>
                <c:ptCount val="1"/>
                <c:pt idx="0">
                  <c:v>Ind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Compare!$B$181:$E$181</c:f>
              <c:numCache>
                <c:formatCode>#,##0.0_ ;\-#,##0.0\ </c:formatCode>
                <c:ptCount val="4"/>
                <c:pt idx="0">
                  <c:v>7.0858666065952169</c:v>
                </c:pt>
                <c:pt idx="1">
                  <c:v>5.9671950000000002</c:v>
                </c:pt>
                <c:pt idx="2">
                  <c:v>3.55165</c:v>
                </c:pt>
                <c:pt idx="3">
                  <c:v>0.8432907894157271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6C-4257-98DE-5C15CF6DD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35273840"/>
        <c:axId val="1735276240"/>
      </c:barChart>
      <c:catAx>
        <c:axId val="173527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276240"/>
        <c:crosses val="autoZero"/>
        <c:auto val="1"/>
        <c:lblAlgn val="ctr"/>
        <c:lblOffset val="100"/>
        <c:noMultiLvlLbl val="0"/>
      </c:catAx>
      <c:valAx>
        <c:axId val="1735276240"/>
        <c:scaling>
          <c:orientation val="minMax"/>
          <c:max val="13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273840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Compare!$A$179</c:f>
              <c:strCache>
                <c:ptCount val="1"/>
                <c:pt idx="0">
                  <c:v>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Compare!$B$179:$E$179</c:f>
              <c:numCache>
                <c:formatCode>#,##0.0_ ;\-#,##0.0\ </c:formatCode>
                <c:ptCount val="4"/>
                <c:pt idx="0">
                  <c:v>2.3262851520212018</c:v>
                </c:pt>
                <c:pt idx="1">
                  <c:v>1.2434499999999999</c:v>
                </c:pt>
                <c:pt idx="2">
                  <c:v>3.0196170000000002</c:v>
                </c:pt>
                <c:pt idx="3">
                  <c:v>0.2263264972959895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2-46F3-82F0-151FBEFC90C0}"/>
            </c:ext>
          </c:extLst>
        </c:ser>
        <c:ser>
          <c:idx val="1"/>
          <c:order val="1"/>
          <c:tx>
            <c:strRef>
              <c:f>Compare!$A$180</c:f>
              <c:strCache>
                <c:ptCount val="1"/>
                <c:pt idx="0">
                  <c:v>Com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Compare!$B$180:$E$180</c:f>
              <c:numCache>
                <c:formatCode>#,##0.0_ ;\-#,##0.0\ </c:formatCode>
                <c:ptCount val="4"/>
                <c:pt idx="0">
                  <c:v>3.2359779916335749</c:v>
                </c:pt>
                <c:pt idx="1">
                  <c:v>1.5623780000000003</c:v>
                </c:pt>
                <c:pt idx="2">
                  <c:v>1.6460950000000001</c:v>
                </c:pt>
                <c:pt idx="3">
                  <c:v>0.14047053978383342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2-46F3-82F0-151FBEFC90C0}"/>
            </c:ext>
          </c:extLst>
        </c:ser>
        <c:ser>
          <c:idx val="2"/>
          <c:order val="2"/>
          <c:tx>
            <c:strRef>
              <c:f>Compare!$A$181</c:f>
              <c:strCache>
                <c:ptCount val="1"/>
                <c:pt idx="0">
                  <c:v>Ind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Compare!$B$178:$E$178</c:f>
              <c:strCache>
                <c:ptCount val="4"/>
                <c:pt idx="0">
                  <c:v>Vector</c:v>
                </c:pt>
                <c:pt idx="1">
                  <c:v>First Gas</c:v>
                </c:pt>
                <c:pt idx="2">
                  <c:v>Powerco</c:v>
                </c:pt>
                <c:pt idx="3">
                  <c:v>GasNet</c:v>
                </c:pt>
              </c:strCache>
            </c:strRef>
          </c:cat>
          <c:val>
            <c:numRef>
              <c:f>Compare!$B$181:$E$181</c:f>
              <c:numCache>
                <c:formatCode>#,##0.0_ ;\-#,##0.0\ </c:formatCode>
                <c:ptCount val="4"/>
                <c:pt idx="0">
                  <c:v>7.0858666065952169</c:v>
                </c:pt>
                <c:pt idx="1">
                  <c:v>5.9671950000000002</c:v>
                </c:pt>
                <c:pt idx="2">
                  <c:v>3.55165</c:v>
                </c:pt>
                <c:pt idx="3">
                  <c:v>0.8432907894157271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D2-46F3-82F0-151FBEFC90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35273840"/>
        <c:axId val="1735276240"/>
      </c:barChart>
      <c:catAx>
        <c:axId val="173527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276240"/>
        <c:crosses val="autoZero"/>
        <c:auto val="1"/>
        <c:lblAlgn val="ctr"/>
        <c:lblOffset val="100"/>
        <c:noMultiLvlLbl val="0"/>
      </c:catAx>
      <c:valAx>
        <c:axId val="1735276240"/>
        <c:scaling>
          <c:orientation val="minMax"/>
          <c:max val="1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27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626522</xdr:colOff>
      <xdr:row>93</xdr:row>
      <xdr:rowOff>83723</xdr:rowOff>
    </xdr:from>
    <xdr:to>
      <xdr:col>33</xdr:col>
      <xdr:colOff>317912</xdr:colOff>
      <xdr:row>107</xdr:row>
      <xdr:rowOff>79913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6FAA3E-4A95-4C58-AD7D-D7E963D957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554181</xdr:colOff>
      <xdr:row>282</xdr:row>
      <xdr:rowOff>110837</xdr:rowOff>
    </xdr:from>
    <xdr:to>
      <xdr:col>37</xdr:col>
      <xdr:colOff>0</xdr:colOff>
      <xdr:row>312</xdr:row>
      <xdr:rowOff>110836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542BEBB-A10F-4BC4-86A5-14A140ED6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0</xdr:colOff>
      <xdr:row>222</xdr:row>
      <xdr:rowOff>68035</xdr:rowOff>
    </xdr:from>
    <xdr:to>
      <xdr:col>33</xdr:col>
      <xdr:colOff>421822</xdr:colOff>
      <xdr:row>237</xdr:row>
      <xdr:rowOff>157842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2C1B417-5337-48BF-8B8A-677BFA758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193963</xdr:colOff>
      <xdr:row>282</xdr:row>
      <xdr:rowOff>13855</xdr:rowOff>
    </xdr:from>
    <xdr:to>
      <xdr:col>18</xdr:col>
      <xdr:colOff>221672</xdr:colOff>
      <xdr:row>313</xdr:row>
      <xdr:rowOff>41563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1AAF177-A9BA-44BD-A0F6-FE1324DBD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0.49201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FB09E503-BC24-F7AE-E406-40D3B6A70643}"/>
            </a:ext>
          </a:extLst>
        </cdr:cNvPr>
        <cdr:cNvSpPr txBox="1"/>
      </cdr:nvSpPr>
      <cdr:spPr>
        <a:xfrm xmlns:a="http://schemas.openxmlformats.org/drawingml/2006/main">
          <a:off x="2249470" y="0"/>
          <a:ext cx="2322530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F58BF5E2-BD01-43E6-850D-F74F7E225C81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0.49201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FB09E503-BC24-F7AE-E406-40D3B6A70643}"/>
            </a:ext>
          </a:extLst>
        </cdr:cNvPr>
        <cdr:cNvSpPr txBox="1"/>
      </cdr:nvSpPr>
      <cdr:spPr>
        <a:xfrm xmlns:a="http://schemas.openxmlformats.org/drawingml/2006/main">
          <a:off x="2249470" y="0"/>
          <a:ext cx="2322530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F58BF5E2-BD01-43E6-850D-F74F7E225C81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0.49201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1032E985-7F74-93B4-93D2-BCCB7CF254FA}"/>
            </a:ext>
          </a:extLst>
        </cdr:cNvPr>
        <cdr:cNvSpPr txBox="1"/>
      </cdr:nvSpPr>
      <cdr:spPr>
        <a:xfrm xmlns:a="http://schemas.openxmlformats.org/drawingml/2006/main">
          <a:off x="3375976" y="0"/>
          <a:ext cx="3485624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7342F16D-A242-4A46-8298-C3D5BB53D453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0.48154</cdr:x>
      <cdr:y>0</cdr:y>
    </cdr:from>
    <cdr:to>
      <cdr:x>1</cdr:x>
      <cdr:y>0.0723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ED3C7CB3-EDD5-B25F-4E2C-9D7F6AA88C7D}"/>
            </a:ext>
          </a:extLst>
        </cdr:cNvPr>
        <cdr:cNvSpPr txBox="1"/>
      </cdr:nvSpPr>
      <cdr:spPr>
        <a:xfrm xmlns:a="http://schemas.openxmlformats.org/drawingml/2006/main">
          <a:off x="2236460" y="0"/>
          <a:ext cx="2407930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9448C8DD-CDA3-44F2-AA5D-857298E72EC3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0.65122</cdr:x>
      <cdr:y>2.03112E-7</cdr:y>
    </cdr:from>
    <cdr:to>
      <cdr:x>1</cdr:x>
      <cdr:y>0.03677</cdr:y>
    </cdr:to>
    <cdr:sp macro="" textlink="BkName">
      <cdr:nvSpPr>
        <cdr:cNvPr id="4" name="BkNameBox">
          <a:extLst xmlns:a="http://schemas.openxmlformats.org/drawingml/2006/main">
            <a:ext uri="{FF2B5EF4-FFF2-40B4-BE49-F238E27FC236}">
              <a16:creationId xmlns:a16="http://schemas.microsoft.com/office/drawing/2014/main" id="{38DBC618-AFF9-8E29-DDE6-A59B4362BCB6}"/>
            </a:ext>
          </a:extLst>
        </cdr:cNvPr>
        <cdr:cNvSpPr txBox="1"/>
      </cdr:nvSpPr>
      <cdr:spPr>
        <a:xfrm xmlns:a="http://schemas.openxmlformats.org/drawingml/2006/main">
          <a:off x="4845401" y="1"/>
          <a:ext cx="2595061" cy="1810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noAutofit/>
        </a:bodyPr>
        <a:lstStyle xmlns:a="http://schemas.openxmlformats.org/drawingml/2006/main"/>
        <a:p xmlns:a="http://schemas.openxmlformats.org/drawingml/2006/main">
          <a:pPr indent="0" algn="r"/>
          <a:fld id="{8188B933-DB04-4596-9394-AABF4D7BEAF0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0.49665</cdr:x>
      <cdr:y>0</cdr:y>
    </cdr:from>
    <cdr:to>
      <cdr:x>1</cdr:x>
      <cdr:y>0.07664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C7E9850D-A036-D1A6-2393-8A32B068BD77}"/>
            </a:ext>
          </a:extLst>
        </cdr:cNvPr>
        <cdr:cNvSpPr txBox="1"/>
      </cdr:nvSpPr>
      <cdr:spPr>
        <a:xfrm xmlns:a="http://schemas.openxmlformats.org/drawingml/2006/main">
          <a:off x="2270684" y="0"/>
          <a:ext cx="2301317" cy="210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4962420D-9E28-4B32-80E5-091A3ED0A9DB}" type="TxLink">
            <a:rPr lang="en-US" sz="8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8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0.66741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8A8A70F2-D579-7B50-1762-09F2374EF03E}"/>
            </a:ext>
          </a:extLst>
        </cdr:cNvPr>
        <cdr:cNvSpPr txBox="1"/>
      </cdr:nvSpPr>
      <cdr:spPr>
        <a:xfrm xmlns:a="http://schemas.openxmlformats.org/drawingml/2006/main">
          <a:off x="6219889" y="0"/>
          <a:ext cx="3099554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ED2B2F9B-C9AC-47A7-AB2F-76D78E52DF46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110058</xdr:colOff>
      <xdr:row>200</xdr:row>
      <xdr:rowOff>19328</xdr:rowOff>
    </xdr:from>
    <xdr:to>
      <xdr:col>25</xdr:col>
      <xdr:colOff>261268</xdr:colOff>
      <xdr:row>223</xdr:row>
      <xdr:rowOff>151309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BD67C0-CBAE-95B2-AB2D-BD19345224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290712</xdr:colOff>
      <xdr:row>199</xdr:row>
      <xdr:rowOff>108976</xdr:rowOff>
    </xdr:from>
    <xdr:to>
      <xdr:col>15</xdr:col>
      <xdr:colOff>443111</xdr:colOff>
      <xdr:row>223</xdr:row>
      <xdr:rowOff>63257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FD7B34-2497-4D9C-9297-9EF4B8FBE4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24890</xdr:colOff>
      <xdr:row>114</xdr:row>
      <xdr:rowOff>80683</xdr:rowOff>
    </xdr:from>
    <xdr:to>
      <xdr:col>17</xdr:col>
      <xdr:colOff>161365</xdr:colOff>
      <xdr:row>138</xdr:row>
      <xdr:rowOff>50586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EA225E-654F-4AC6-BD40-216BA7EFE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510988</xdr:colOff>
      <xdr:row>177</xdr:row>
      <xdr:rowOff>134475</xdr:rowOff>
    </xdr:from>
    <xdr:to>
      <xdr:col>13</xdr:col>
      <xdr:colOff>376518</xdr:colOff>
      <xdr:row>193</xdr:row>
      <xdr:rowOff>8969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E23D800-4705-461E-3F3A-DA8FF451FB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179289</xdr:colOff>
      <xdr:row>177</xdr:row>
      <xdr:rowOff>107578</xdr:rowOff>
    </xdr:from>
    <xdr:to>
      <xdr:col>20</xdr:col>
      <xdr:colOff>44818</xdr:colOff>
      <xdr:row>192</xdr:row>
      <xdr:rowOff>161366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834DE87-A91F-41C7-BA44-B84165F73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493066</xdr:colOff>
      <xdr:row>148</xdr:row>
      <xdr:rowOff>98611</xdr:rowOff>
    </xdr:from>
    <xdr:to>
      <xdr:col>17</xdr:col>
      <xdr:colOff>631137</xdr:colOff>
      <xdr:row>172</xdr:row>
      <xdr:rowOff>68752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6638A1D-CA34-45AA-9D87-B4A31685DF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0.4932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D149D0C1-3A8C-D50E-9C77-E19D1A8FF5A0}"/>
            </a:ext>
          </a:extLst>
        </cdr:cNvPr>
        <cdr:cNvSpPr txBox="1"/>
      </cdr:nvSpPr>
      <cdr:spPr>
        <a:xfrm xmlns:a="http://schemas.openxmlformats.org/drawingml/2006/main">
          <a:off x="3059017" y="0"/>
          <a:ext cx="3143370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0A363456-C61E-4D9C-A27D-E517A8EE35FE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0.4932</cdr:x>
      <cdr:y>0</cdr:y>
    </cdr:from>
    <cdr:to>
      <cdr:x>1</cdr:x>
      <cdr:y>1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D149D0C1-3A8C-D50E-9C77-E19D1A8FF5A0}"/>
            </a:ext>
          </a:extLst>
        </cdr:cNvPr>
        <cdr:cNvSpPr txBox="1"/>
      </cdr:nvSpPr>
      <cdr:spPr>
        <a:xfrm xmlns:a="http://schemas.openxmlformats.org/drawingml/2006/main">
          <a:off x="3059603" y="0"/>
          <a:ext cx="3143972" cy="1807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0A363456-C61E-4D9C-A27D-E517A8EE35FE}" type="TxLink">
            <a:rPr lang="en-US" sz="6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6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0.49408</cdr:x>
      <cdr:y>0</cdr:y>
    </cdr:from>
    <cdr:to>
      <cdr:x>1</cdr:x>
      <cdr:y>0.03887</cdr:y>
    </cdr:to>
    <cdr:sp macro="" textlink="BkName">
      <cdr:nvSpPr>
        <cdr:cNvPr id="2" name="BkNameBox">
          <a:extLst xmlns:a="http://schemas.openxmlformats.org/drawingml/2006/main">
            <a:ext uri="{FF2B5EF4-FFF2-40B4-BE49-F238E27FC236}">
              <a16:creationId xmlns:a16="http://schemas.microsoft.com/office/drawing/2014/main" id="{4DBEC2CB-CAE9-6820-F8C8-9CF4B6473F67}"/>
            </a:ext>
          </a:extLst>
        </cdr:cNvPr>
        <cdr:cNvSpPr txBox="1"/>
      </cdr:nvSpPr>
      <cdr:spPr>
        <a:xfrm xmlns:a="http://schemas.openxmlformats.org/drawingml/2006/main">
          <a:off x="3389391" y="0"/>
          <a:ext cx="3470613" cy="166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pPr indent="0" algn="r"/>
          <a:fld id="{E65357C5-558C-4E9F-83AE-B4AF42DB8263}" type="TxLink">
            <a:rPr lang="en-US" sz="500" b="0" i="0" u="none" strike="noStrike" kern="1200">
              <a:solidFill>
                <a:schemeClr val="bg1">
                  <a:lumMod val="50000"/>
                </a:schemeClr>
              </a:solidFill>
              <a:latin typeface="Arial"/>
              <a:ea typeface="+mn-ea"/>
              <a:cs typeface="Arial"/>
            </a:rPr>
            <a:pPr indent="0" algn="r"/>
            <a:t>CPRG_Inputs_4_DPP2025_02</a:t>
          </a:fld>
          <a:endParaRPr lang="en-NZ" sz="500" kern="1200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CCG_Warm_Brights">
  <a:themeElements>
    <a:clrScheme name="Concept_Warm_Bright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3C3"/>
      </a:accent1>
      <a:accent2>
        <a:srgbClr val="66BE90"/>
      </a:accent2>
      <a:accent3>
        <a:srgbClr val="DA9C37"/>
      </a:accent3>
      <a:accent4>
        <a:srgbClr val="9E1722"/>
      </a:accent4>
      <a:accent5>
        <a:srgbClr val="543B36"/>
      </a:accent5>
      <a:accent6>
        <a:srgbClr val="CA581F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N1" dT="2025-08-14T22:39:23.81" personId="{00000000-0000-0000-0000-000000000000}" id="{97C37CF3-E7BD-4F42-9758-7D8592ECEEEA}">
    <text>Need an extra year to get YE Sep projections for those networks that don’t have Sep year end</text>
  </threadedComment>
  <threadedComment ref="A3" dT="2021-10-19T20:40:54.25" personId="{00000000-0000-0000-0000-000000000000}" id="{99A8D3DC-467A-41A3-B5E5-368F641EDACF}">
    <text>YE June for Vector &amp; GasNet, YE Sep for Powerco &amp; First Gas</text>
  </threadedComment>
  <threadedComment ref="E6" dT="2021-10-19T20:52:50.21" personId="{00000000-0000-0000-0000-000000000000}" id="{B31171A6-744D-46BE-B8CA-B632E6968554}">
    <text>From spreadsheet: Nwk_Cost_Analysis_03
Note: There is close alignment for segment totals with MBIE stats for Res, but it is apparent that some of what MBIE calls Ind is included within the Com classification - resulting in Com totals that are approx. 20% greater than MBIE Com totals.  This is because some of the Network price category codes used to apportion volumes into segments have a mix of Com and Ind consumers on them</text>
  </threadedComment>
  <threadedComment ref="Q6" dT="2021-10-20T01:45:04.19" personId="{00000000-0000-0000-0000-000000000000}" id="{28F7C868-7376-4169-A8FD-71F6D2D136A5}">
    <text>2018 earliest year when all GDBs have consistent methodology for consumer groups</text>
  </threadedComment>
  <threadedComment ref="I9" dT="2021-12-09T21:16:48.27" personId="{00000000-0000-0000-0000-000000000000}" id="{46B09D06-E783-4DAA-BB97-CDD94B64ABBE}">
    <text>The FirstGas values for 2017 have been adjusted to take account of their change in YE reporting date</text>
  </threadedComment>
  <threadedComment ref="I14" dT="2021-12-09T21:16:48.27" personId="{00000000-0000-0000-0000-000000000000}" id="{52917C17-1551-4961-AA69-F652E81E0AE5}">
    <text>The FirstGas values for 2017 have been adjusted to take account of their change in YE reporting date</text>
  </threadedComment>
  <threadedComment ref="I19" dT="2021-12-09T21:16:48.27" personId="{00000000-0000-0000-0000-000000000000}" id="{F7F9C638-DD61-450A-A846-1F786CBABCE9}">
    <text>The FirstGas values for 2017 have been adjusted to take account of their change in YE reporting date</text>
  </threadedComment>
  <threadedComment ref="B40" dT="2021-10-19T22:11:20.04" personId="{00000000-0000-0000-0000-000000000000}" id="{3624573B-D348-4540-81CC-FC7474E46EF2}">
    <text>Source: Provided by Commission, except for GasNet where have used Schedule 12c(ii) in https://www.gasnet.co.nz/wp-content/uploads/2017/11/GasNet-AMP-2025-35-FINAL.pdf</text>
    <extLst>
      <x:ext xmlns:xltc2="http://schemas.microsoft.com/office/spreadsheetml/2020/threadedcomments2" uri="{F7C98A9C-CBB3-438F-8F68-D28B6AF4A901}">
        <xltc2:checksum>556406127</xltc2:checksum>
        <xltc2:hyperlink startIndex="86" length="80" url="https://www.gasnet.co.nz/wp-content/uploads/2017/11/GasNet-AMP-2025-35-FINAL.pdf"/>
      </x:ext>
    </extLst>
  </threadedComment>
  <threadedComment ref="E149" dT="2021-10-19T20:52:50.21" personId="{00000000-0000-0000-0000-000000000000}" id="{4D8D0A89-00E4-4FC4-BD54-50D14CF5C373}">
    <text>From spreadsheet: Nwk_Cost_Analysis_03</text>
  </threadedComment>
  <threadedComment ref="AA149" dT="2021-10-19T22:21:14.67" personId="{00000000-0000-0000-0000-000000000000}" id="{98EED118-D733-4215-81EC-A35295B02B63}">
    <text>No basis on which to disproportionately allocate variation to one consumer group over another, so assume all are factored by the same extent</text>
  </threadedComment>
  <threadedComment ref="AI150" dT="2021-10-19T23:29:27.14" personId="{00000000-0000-0000-0000-000000000000}" id="{04CA88FA-EC94-4FD2-990B-5CCE50959F07}">
    <text>Necessary for non Sep YE networks</text>
  </threadedComment>
  <threadedComment ref="AA151" dT="2022-04-26T02:49:14.59" personId="{00000000-0000-0000-0000-000000000000}" id="{A5B994E6-180E-4D33-BBF0-F609AFC43B5F}">
    <text>Originally when this spreadsheet was developed, FY21 was a forecast.  However, now have actuals, so set equal to that.</text>
  </threadedComment>
  <threadedComment ref="B185" dT="2021-10-19T22:11:20.04" personId="{00000000-0000-0000-0000-000000000000}" id="{82E4C4F3-C656-4312-870B-6167C38D2F8B}">
    <text>Source: Provided by Commission, except for Vector and GasNet where have used Schedule 12c(ii) in https://blob-static.vector.co.nz/blob/vector/media/vector-2025/04-june_gas-distribution-2025-amp-v0-6-2_updated-250625.pdf
and https://www.gasnet.co.nz/wp-content/uploads/2017/11/GasNet-AMP-2025-35-FINAL.pdf</text>
    <extLst>
      <x:ext xmlns:xltc2="http://schemas.microsoft.com/office/spreadsheetml/2020/threadedcomments2" uri="{F7C98A9C-CBB3-438F-8F68-D28B6AF4A901}">
        <xltc2:checksum>2029672643</xltc2:checksum>
        <xltc2:hyperlink startIndex="97" length="122" url="https://blob-static.vector.co.nz/blob/vector/media/vector-2025/04-june_gas-distribution-2025-amp-v0-6-2_updated-250625.pdf"/>
        <xltc2:hyperlink startIndex="224" length="80" url="https://www.gasnet.co.nz/wp-content/uploads/2017/11/GasNet-AMP-2025-35-FINAL.pdf"/>
      </x:ext>
    </extLst>
  </threadedComment>
  <threadedComment ref="Q189" dT="2025-08-14T22:50:30.91" personId="{00000000-0000-0000-0000-000000000000}" id="{5B16DF38-6197-4B1D-87CD-EE345BFB3FD4}">
    <text>The values sent by FirstGas seem to be short of approximately 5,000 ICPs.  So have estimated what YE 2025 is likely to be.</text>
  </threadedComment>
  <threadedComment ref="E247" dT="2021-10-19T20:52:50.21" personId="{00000000-0000-0000-0000-000000000000}" id="{A06328D9-E814-4B35-801B-D118A9697463}">
    <text>From spreadsheet: GasNetworkComplianceReporting_v08  
Have corrected Res &amp; Com for Powerco and GasNet to deliver exact Res demand totals to align with MBIE reporting (based on calendar year) and factored ICP numbers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F9DE-788F-4F3A-8CEB-77896F6EEC0A}">
  <sheetPr codeName="Sheet2"/>
  <dimension ref="A1:AQ149"/>
  <sheetViews>
    <sheetView tabSelected="1" zoomScale="85" zoomScaleNormal="85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K45" sqref="AK45"/>
    </sheetView>
  </sheetViews>
  <sheetFormatPr defaultRowHeight="14" outlineLevelRow="1" x14ac:dyDescent="0.3"/>
  <cols>
    <col min="1" max="1" width="3.6640625" customWidth="1"/>
    <col min="2" max="3" width="11.5" customWidth="1"/>
    <col min="5" max="33" width="9.25" customWidth="1"/>
    <col min="35" max="35" width="11.6640625" customWidth="1"/>
    <col min="37" max="37" width="11.6640625" customWidth="1"/>
  </cols>
  <sheetData>
    <row r="1" spans="1:43" x14ac:dyDescent="0.3">
      <c r="E1" s="5">
        <v>2012</v>
      </c>
      <c r="F1" s="5">
        <v>2013</v>
      </c>
      <c r="G1" s="5">
        <v>2014</v>
      </c>
      <c r="H1" s="5">
        <v>2015</v>
      </c>
      <c r="I1" s="5">
        <v>2016</v>
      </c>
      <c r="J1" s="5">
        <v>2017</v>
      </c>
      <c r="K1" s="5">
        <v>2018</v>
      </c>
      <c r="L1" s="5">
        <v>2019</v>
      </c>
      <c r="M1" s="5">
        <v>2020</v>
      </c>
      <c r="N1" s="5">
        <v>2021</v>
      </c>
      <c r="O1" s="5">
        <v>2022</v>
      </c>
      <c r="P1" s="5">
        <v>2023</v>
      </c>
      <c r="Q1" s="5">
        <v>2024</v>
      </c>
      <c r="R1" s="5">
        <v>2025</v>
      </c>
      <c r="S1" s="5">
        <v>2026</v>
      </c>
      <c r="T1" s="5">
        <v>2027</v>
      </c>
      <c r="U1" s="5">
        <v>2028</v>
      </c>
      <c r="V1" s="5">
        <v>2029</v>
      </c>
      <c r="W1" s="5">
        <v>2030</v>
      </c>
      <c r="X1" s="5">
        <v>2031</v>
      </c>
      <c r="Y1" s="5">
        <v>2032</v>
      </c>
      <c r="Z1" s="5">
        <v>2033</v>
      </c>
      <c r="AA1" s="5">
        <v>2034</v>
      </c>
      <c r="AB1" s="5">
        <v>2035</v>
      </c>
      <c r="AC1" s="5">
        <v>2036</v>
      </c>
      <c r="AD1" s="5">
        <v>2037</v>
      </c>
      <c r="AE1" s="5">
        <v>2038</v>
      </c>
      <c r="AF1" s="5">
        <v>2039</v>
      </c>
      <c r="AG1" s="5">
        <v>2040</v>
      </c>
      <c r="AH1" s="5">
        <v>2041</v>
      </c>
      <c r="AI1" s="5">
        <v>2042</v>
      </c>
      <c r="AJ1" s="5">
        <v>2043</v>
      </c>
      <c r="AK1" s="5">
        <v>2044</v>
      </c>
      <c r="AL1" s="5">
        <v>2045</v>
      </c>
      <c r="AM1" s="5">
        <v>2046</v>
      </c>
      <c r="AN1" s="5">
        <v>2047</v>
      </c>
      <c r="AO1" s="5">
        <v>2048</v>
      </c>
      <c r="AP1" s="5">
        <v>2049</v>
      </c>
      <c r="AQ1" s="5">
        <v>2050</v>
      </c>
    </row>
    <row r="2" spans="1:43" x14ac:dyDescent="0.3">
      <c r="A2" s="63" t="s">
        <v>0</v>
      </c>
      <c r="B2" s="61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</row>
    <row r="3" spans="1:43" outlineLevel="1" x14ac:dyDescent="0.3">
      <c r="A3" s="65" t="s">
        <v>1</v>
      </c>
      <c r="B3" s="66"/>
      <c r="C3" s="67"/>
      <c r="D3" s="66"/>
      <c r="E3" s="67"/>
      <c r="F3" s="67"/>
      <c r="G3" s="68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</row>
    <row r="4" spans="1:43" outlineLevel="1" x14ac:dyDescent="0.3">
      <c r="B4" s="2"/>
      <c r="C4" s="48"/>
      <c r="D4" s="2" t="s">
        <v>2</v>
      </c>
      <c r="E4" s="85">
        <v>6.2763</v>
      </c>
      <c r="F4" s="85">
        <v>6.1778305549264196</v>
      </c>
      <c r="G4" s="86">
        <v>6.6019816622495426</v>
      </c>
      <c r="H4" s="86">
        <v>6.8760478276442276</v>
      </c>
      <c r="I4" s="86">
        <v>6.417258452003062</v>
      </c>
      <c r="J4" s="86">
        <v>6.8222961155203077</v>
      </c>
      <c r="K4" s="86">
        <v>6.7825344337145363</v>
      </c>
      <c r="L4" s="86">
        <v>6.8341112139357048</v>
      </c>
      <c r="M4" s="86">
        <v>7.1977803831056324</v>
      </c>
      <c r="N4" s="86">
        <v>7.1907962487067998</v>
      </c>
      <c r="O4" s="86">
        <v>6.7895917953963991</v>
      </c>
      <c r="P4" s="86">
        <v>7.2043864084031979</v>
      </c>
      <c r="Q4" s="86">
        <v>7.2760852313283984</v>
      </c>
      <c r="R4" s="86">
        <v>7.1881198978897523</v>
      </c>
      <c r="S4" s="86">
        <v>7.0991821281478398</v>
      </c>
      <c r="T4" s="86">
        <v>6.9919875869708026</v>
      </c>
      <c r="U4" s="86">
        <v>6.8792969537494715</v>
      </c>
      <c r="V4" s="86">
        <v>6.7506093748125009</v>
      </c>
      <c r="W4" s="86">
        <v>6.5843403196517718</v>
      </c>
      <c r="X4" s="86">
        <v>6.369956439745037</v>
      </c>
      <c r="Y4" s="86">
        <v>6.1069070257797291</v>
      </c>
      <c r="Z4" s="86">
        <v>5.7627492464915067</v>
      </c>
      <c r="AA4" s="86">
        <v>5.3606084105562779</v>
      </c>
      <c r="AB4" s="86">
        <v>4.9194026016492494</v>
      </c>
      <c r="AC4" s="86">
        <v>4.4759981159459681</v>
      </c>
      <c r="AD4" s="86">
        <v>4.0628391498730929</v>
      </c>
      <c r="AE4" s="86">
        <v>3.6901917880212403</v>
      </c>
      <c r="AF4" s="86">
        <v>3.3431128640202572</v>
      </c>
      <c r="AG4" s="86">
        <v>3.0454561232170319</v>
      </c>
      <c r="AH4" s="86">
        <v>2.7866952929170838</v>
      </c>
      <c r="AI4" s="86">
        <v>2.5367125604198466</v>
      </c>
      <c r="AJ4" s="86">
        <v>2.2524147563149639</v>
      </c>
      <c r="AK4" s="86">
        <v>1.96284768073243</v>
      </c>
      <c r="AL4" s="86">
        <v>1.6473975110548373</v>
      </c>
      <c r="AM4" s="86">
        <v>1.3198503777273434</v>
      </c>
      <c r="AN4" s="86">
        <v>1.0185896114262885</v>
      </c>
      <c r="AO4" s="86">
        <v>0.74807271071381787</v>
      </c>
      <c r="AP4" s="86">
        <v>0.51997681914226312</v>
      </c>
      <c r="AQ4" s="86">
        <v>0.35434039418949997</v>
      </c>
    </row>
    <row r="5" spans="1:43" outlineLevel="1" x14ac:dyDescent="0.3">
      <c r="B5" s="2"/>
      <c r="C5" s="48"/>
      <c r="D5" s="2" t="s">
        <v>3</v>
      </c>
      <c r="E5" s="85">
        <v>7.8681867130000001</v>
      </c>
      <c r="F5" s="85">
        <v>7.76494092757091</v>
      </c>
      <c r="G5" s="86">
        <v>8.88147399771651</v>
      </c>
      <c r="H5" s="86">
        <v>9.0128674666181094</v>
      </c>
      <c r="I5" s="86">
        <v>8.086496568329359</v>
      </c>
      <c r="J5" s="86">
        <v>8.0610161153201201</v>
      </c>
      <c r="K5" s="86">
        <v>8.5976993072081402</v>
      </c>
      <c r="L5" s="86">
        <v>8.5080329719951404</v>
      </c>
      <c r="M5" s="86">
        <v>7.87591256581171</v>
      </c>
      <c r="N5" s="86">
        <v>7.6653398256312002</v>
      </c>
      <c r="O5" s="86">
        <v>7.4286243206365716</v>
      </c>
      <c r="P5" s="86">
        <v>7.7044066606758692</v>
      </c>
      <c r="Q5" s="86">
        <v>7.7368977911655099</v>
      </c>
      <c r="R5" s="86">
        <v>7.4892091687780873</v>
      </c>
      <c r="S5" s="86">
        <v>7.1772104487204906</v>
      </c>
      <c r="T5" s="86">
        <v>6.7396935308754484</v>
      </c>
      <c r="U5" s="86">
        <v>6.2590761453428385</v>
      </c>
      <c r="V5" s="86">
        <v>5.7282047367601043</v>
      </c>
      <c r="W5" s="86">
        <v>5.1719369381709237</v>
      </c>
      <c r="X5" s="86">
        <v>4.5591767810519004</v>
      </c>
      <c r="Y5" s="86">
        <v>3.9711062559722925</v>
      </c>
      <c r="Z5" s="86">
        <v>3.4466343485695177</v>
      </c>
      <c r="AA5" s="86">
        <v>3.0198337790637262</v>
      </c>
      <c r="AB5" s="86">
        <v>2.681042533849527</v>
      </c>
      <c r="AC5" s="86">
        <v>2.432579786156488</v>
      </c>
      <c r="AD5" s="86">
        <v>2.2661632144805068</v>
      </c>
      <c r="AE5" s="86">
        <v>2.1271523766241369</v>
      </c>
      <c r="AF5" s="86">
        <v>1.9916698524442626</v>
      </c>
      <c r="AG5" s="86">
        <v>1.8457365718237444</v>
      </c>
      <c r="AH5" s="86">
        <v>1.6948052195817267</v>
      </c>
      <c r="AI5" s="86">
        <v>1.5240859140908289</v>
      </c>
      <c r="AJ5" s="86">
        <v>1.3209832174428691</v>
      </c>
      <c r="AK5" s="86">
        <v>1.1355601535068918</v>
      </c>
      <c r="AL5" s="86">
        <v>0.94983268023307499</v>
      </c>
      <c r="AM5" s="86">
        <v>0.75948843057712589</v>
      </c>
      <c r="AN5" s="86">
        <v>0.58161572986496701</v>
      </c>
      <c r="AO5" s="86">
        <v>0.4326953464750955</v>
      </c>
      <c r="AP5" s="86">
        <v>0.31459197001942574</v>
      </c>
      <c r="AQ5" s="86">
        <v>0.23587122781722858</v>
      </c>
    </row>
    <row r="6" spans="1:43" outlineLevel="1" x14ac:dyDescent="0.3">
      <c r="B6" s="2"/>
      <c r="C6" s="48"/>
      <c r="D6" s="2" t="s">
        <v>4</v>
      </c>
      <c r="E6" s="69">
        <v>48.456740149333051</v>
      </c>
      <c r="F6" s="69">
        <v>45.424969062742392</v>
      </c>
      <c r="G6" s="70">
        <v>45.119692666015276</v>
      </c>
      <c r="H6" s="70">
        <v>43.522334769522637</v>
      </c>
      <c r="I6" s="70">
        <v>36.958065370088349</v>
      </c>
      <c r="J6" s="70">
        <v>43.504157248284194</v>
      </c>
      <c r="K6" s="70">
        <v>43.511661507101273</v>
      </c>
      <c r="L6" s="70">
        <v>46.926380205342568</v>
      </c>
      <c r="M6" s="70">
        <v>43.14804571744078</v>
      </c>
      <c r="N6" s="70">
        <v>41.625300286662124</v>
      </c>
      <c r="O6" s="70">
        <v>37.680372550516779</v>
      </c>
      <c r="P6" s="70">
        <v>40.429404876122369</v>
      </c>
      <c r="Q6" s="70">
        <v>42.382489524566211</v>
      </c>
      <c r="R6" s="70">
        <v>38.545826306498796</v>
      </c>
      <c r="S6" s="70">
        <v>34.35596837300676</v>
      </c>
      <c r="T6" s="70">
        <v>30.444227571930941</v>
      </c>
      <c r="U6" s="70">
        <v>29.250152845755533</v>
      </c>
      <c r="V6" s="70">
        <v>27.99387738168215</v>
      </c>
      <c r="W6" s="70">
        <v>26.940857983832281</v>
      </c>
      <c r="X6" s="70">
        <v>26.153612603793881</v>
      </c>
      <c r="Y6" s="70">
        <v>25.385087145860219</v>
      </c>
      <c r="Z6" s="70">
        <v>24.580961423332422</v>
      </c>
      <c r="AA6" s="70">
        <v>23.92948434690835</v>
      </c>
      <c r="AB6" s="70">
        <v>23.286130223630437</v>
      </c>
      <c r="AC6" s="70">
        <v>22.475924722714591</v>
      </c>
      <c r="AD6" s="70">
        <v>21.606972805713848</v>
      </c>
      <c r="AE6" s="70">
        <v>20.77909696057397</v>
      </c>
      <c r="AF6" s="70">
        <v>19.919112823498423</v>
      </c>
      <c r="AG6" s="70">
        <v>18.844968065720138</v>
      </c>
      <c r="AH6" s="70">
        <v>17.602339010957774</v>
      </c>
      <c r="AI6" s="70">
        <v>16.008847047767112</v>
      </c>
      <c r="AJ6" s="70">
        <v>14.289884053790294</v>
      </c>
      <c r="AK6" s="70">
        <v>12.568287565644379</v>
      </c>
      <c r="AL6" s="70">
        <v>10.460700334875387</v>
      </c>
      <c r="AM6" s="70">
        <v>8.2275775884923288</v>
      </c>
      <c r="AN6" s="70">
        <v>6.6657260327869983</v>
      </c>
      <c r="AO6" s="70">
        <v>4.9909824840121386</v>
      </c>
      <c r="AP6" s="70">
        <v>3.0293591010354226</v>
      </c>
      <c r="AQ6" s="70">
        <v>1.4975334187612446</v>
      </c>
    </row>
    <row r="7" spans="1:43" outlineLevel="1" x14ac:dyDescent="0.3">
      <c r="B7" s="2"/>
      <c r="C7" s="48"/>
      <c r="D7" s="2"/>
      <c r="E7" s="48"/>
      <c r="F7" s="48"/>
      <c r="G7" s="4"/>
    </row>
    <row r="8" spans="1:43" outlineLevel="1" x14ac:dyDescent="0.3">
      <c r="A8" s="65" t="s">
        <v>5</v>
      </c>
      <c r="B8" s="66"/>
      <c r="C8" s="67"/>
      <c r="D8" s="66"/>
      <c r="E8" s="67"/>
      <c r="F8" s="67"/>
      <c r="G8" s="68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outlineLevel="1" x14ac:dyDescent="0.3">
      <c r="B9" s="2"/>
      <c r="C9" s="48"/>
      <c r="D9" s="2" t="s">
        <v>2</v>
      </c>
      <c r="E9" s="69">
        <v>245.25269057693222</v>
      </c>
      <c r="F9" s="69">
        <v>249.20099999999996</v>
      </c>
      <c r="G9" s="70">
        <v>250.38899999999998</v>
      </c>
      <c r="H9" s="70">
        <v>254.73099999999999</v>
      </c>
      <c r="I9" s="70">
        <v>258.42099999999999</v>
      </c>
      <c r="J9" s="70">
        <v>264.03500000000003</v>
      </c>
      <c r="K9" s="70">
        <v>266.76299999999998</v>
      </c>
      <c r="L9" s="70">
        <v>274.56400000000002</v>
      </c>
      <c r="M9" s="70">
        <v>280.20400000000001</v>
      </c>
      <c r="N9" s="70">
        <v>283.54599999999999</v>
      </c>
      <c r="O9" s="70">
        <v>292.28900000000004</v>
      </c>
      <c r="P9" s="70">
        <v>294.2204382812447</v>
      </c>
      <c r="Q9" s="70">
        <v>291.88337802865499</v>
      </c>
      <c r="R9" s="70">
        <v>289.74546644809317</v>
      </c>
      <c r="S9" s="70">
        <v>287.53760820134875</v>
      </c>
      <c r="T9" s="70">
        <v>284.5557575529632</v>
      </c>
      <c r="U9" s="70">
        <v>281.31103861508393</v>
      </c>
      <c r="V9" s="70">
        <v>277.36871432806851</v>
      </c>
      <c r="W9" s="70">
        <v>271.82811759249603</v>
      </c>
      <c r="X9" s="70">
        <v>264.22968412194348</v>
      </c>
      <c r="Y9" s="70">
        <v>254.5215526718072</v>
      </c>
      <c r="Z9" s="70">
        <v>241.31586658309357</v>
      </c>
      <c r="AA9" s="70">
        <v>225.53691301449265</v>
      </c>
      <c r="AB9" s="70">
        <v>207.94939158142361</v>
      </c>
      <c r="AC9" s="70">
        <v>190.09517876598684</v>
      </c>
      <c r="AD9" s="70">
        <v>173.35675108903925</v>
      </c>
      <c r="AE9" s="70">
        <v>158.19177849146018</v>
      </c>
      <c r="AF9" s="70">
        <v>143.98051116680151</v>
      </c>
      <c r="AG9" s="70">
        <v>131.77000056465312</v>
      </c>
      <c r="AH9" s="70">
        <v>121.13493512566691</v>
      </c>
      <c r="AI9" s="70">
        <v>110.77685627126141</v>
      </c>
      <c r="AJ9" s="70">
        <v>98.812982198483766</v>
      </c>
      <c r="AK9" s="70">
        <v>86.501944490934235</v>
      </c>
      <c r="AL9" s="70">
        <v>72.9260248389987</v>
      </c>
      <c r="AM9" s="70">
        <v>58.687488449074486</v>
      </c>
      <c r="AN9" s="70">
        <v>45.493119153805885</v>
      </c>
      <c r="AO9" s="70">
        <v>33.558529699075869</v>
      </c>
      <c r="AP9" s="70">
        <v>23.428354578296773</v>
      </c>
      <c r="AQ9" s="70">
        <v>16.033782146188106</v>
      </c>
    </row>
    <row r="10" spans="1:43" outlineLevel="1" x14ac:dyDescent="0.3">
      <c r="B10" s="2"/>
      <c r="C10" s="48"/>
      <c r="D10" s="2" t="s">
        <v>3</v>
      </c>
      <c r="E10" s="69">
        <v>12.620850513461061</v>
      </c>
      <c r="F10" s="69">
        <v>13.372</v>
      </c>
      <c r="G10" s="70">
        <v>13.478</v>
      </c>
      <c r="H10" s="70">
        <v>13.472</v>
      </c>
      <c r="I10" s="70">
        <v>13.540000000000001</v>
      </c>
      <c r="J10" s="70">
        <v>13.618000000000004</v>
      </c>
      <c r="K10" s="70">
        <v>13.485000000000001</v>
      </c>
      <c r="L10" s="70">
        <v>13.534999999999998</v>
      </c>
      <c r="M10" s="70">
        <v>13.532</v>
      </c>
      <c r="N10" s="70">
        <v>13.531999999999996</v>
      </c>
      <c r="O10" s="70">
        <v>13.629000000000001</v>
      </c>
      <c r="P10" s="70">
        <v>13.710564263322883</v>
      </c>
      <c r="Q10" s="70">
        <v>13.454866771159876</v>
      </c>
      <c r="R10" s="70">
        <v>13.127548955747109</v>
      </c>
      <c r="S10" s="70">
        <v>12.680180803491988</v>
      </c>
      <c r="T10" s="70">
        <v>12.001049487431153</v>
      </c>
      <c r="U10" s="70">
        <v>11.232753040399457</v>
      </c>
      <c r="V10" s="70">
        <v>10.360466706784559</v>
      </c>
      <c r="W10" s="70">
        <v>9.4272914185045327</v>
      </c>
      <c r="X10" s="70">
        <v>8.3749263688152791</v>
      </c>
      <c r="Y10" s="70">
        <v>7.3511407524140546</v>
      </c>
      <c r="Z10" s="70">
        <v>6.4294652095562297</v>
      </c>
      <c r="AA10" s="70">
        <v>5.6765799806281523</v>
      </c>
      <c r="AB10" s="70">
        <v>5.0783103066032442</v>
      </c>
      <c r="AC10" s="70">
        <v>4.6428236511891985</v>
      </c>
      <c r="AD10" s="70">
        <v>4.3580641463039891</v>
      </c>
      <c r="AE10" s="70">
        <v>4.1216986070350776</v>
      </c>
      <c r="AF10" s="70">
        <v>3.888285436505269</v>
      </c>
      <c r="AG10" s="70">
        <v>3.630460680290799</v>
      </c>
      <c r="AH10" s="70">
        <v>3.357942601808388</v>
      </c>
      <c r="AI10" s="70">
        <v>3.0416133809285415</v>
      </c>
      <c r="AJ10" s="70">
        <v>2.6553160319597442</v>
      </c>
      <c r="AK10" s="70">
        <v>2.2991362906565662</v>
      </c>
      <c r="AL10" s="70">
        <v>1.9370523515032694</v>
      </c>
      <c r="AM10" s="70">
        <v>1.5600229652441429</v>
      </c>
      <c r="AN10" s="70">
        <v>1.2031909360408399</v>
      </c>
      <c r="AO10" s="70">
        <v>0.90144790812180609</v>
      </c>
      <c r="AP10" s="70">
        <v>0.65999006201219912</v>
      </c>
      <c r="AQ10" s="70">
        <v>0.49820129008729414</v>
      </c>
    </row>
    <row r="11" spans="1:43" outlineLevel="1" x14ac:dyDescent="0.3">
      <c r="B11" s="2"/>
      <c r="C11" s="48"/>
      <c r="D11" s="2" t="s">
        <v>4</v>
      </c>
      <c r="E11" s="69">
        <v>2.19965835037915</v>
      </c>
      <c r="F11" s="69">
        <v>1.8650000000000002</v>
      </c>
      <c r="G11" s="70">
        <v>1.99</v>
      </c>
      <c r="H11" s="70">
        <v>1.839</v>
      </c>
      <c r="I11" s="70">
        <v>1.9550000000000001</v>
      </c>
      <c r="J11" s="70">
        <v>2.06</v>
      </c>
      <c r="K11" s="70">
        <v>2.0449999999999999</v>
      </c>
      <c r="L11" s="70">
        <v>2.113</v>
      </c>
      <c r="M11" s="70">
        <v>2.1260000000000003</v>
      </c>
      <c r="N11" s="70">
        <v>2.105</v>
      </c>
      <c r="O11" s="70">
        <v>2.1390000000000002</v>
      </c>
      <c r="P11" s="70">
        <v>2.1668116815264153</v>
      </c>
      <c r="Q11" s="70">
        <v>2.1166085453731229</v>
      </c>
      <c r="R11" s="70">
        <v>1.9366240822197223</v>
      </c>
      <c r="S11" s="70">
        <v>1.7365791281523888</v>
      </c>
      <c r="T11" s="70">
        <v>1.5482205929777106</v>
      </c>
      <c r="U11" s="70">
        <v>1.4965910475130157</v>
      </c>
      <c r="V11" s="70">
        <v>1.4411106927834234</v>
      </c>
      <c r="W11" s="70">
        <v>1.3954608932712211</v>
      </c>
      <c r="X11" s="70">
        <v>1.3630854865484709</v>
      </c>
      <c r="Y11" s="70">
        <v>1.3312785321953764</v>
      </c>
      <c r="Z11" s="70">
        <v>1.2971858480647853</v>
      </c>
      <c r="AA11" s="70">
        <v>1.2707626492904527</v>
      </c>
      <c r="AB11" s="70">
        <v>1.2444325842855104</v>
      </c>
      <c r="AC11" s="70">
        <v>1.2087882869524536</v>
      </c>
      <c r="AD11" s="70">
        <v>1.1695030870457204</v>
      </c>
      <c r="AE11" s="70">
        <v>1.1319455017631721</v>
      </c>
      <c r="AF11" s="70">
        <v>1.092137561253244</v>
      </c>
      <c r="AG11" s="70">
        <v>1.039989219833525</v>
      </c>
      <c r="AH11" s="70">
        <v>0.97779528590990428</v>
      </c>
      <c r="AI11" s="70">
        <v>0.89515915506262245</v>
      </c>
      <c r="AJ11" s="70">
        <v>0.80436013883843882</v>
      </c>
      <c r="AK11" s="70">
        <v>0.7121951922681401</v>
      </c>
      <c r="AL11" s="70">
        <v>0.59676688541066758</v>
      </c>
      <c r="AM11" s="70">
        <v>0.47256045427946852</v>
      </c>
      <c r="AN11" s="70">
        <v>0.38547406788183614</v>
      </c>
      <c r="AO11" s="70">
        <v>0.29061460449408311</v>
      </c>
      <c r="AP11" s="70">
        <v>0.17761828724509798</v>
      </c>
      <c r="AQ11" s="70">
        <v>8.8418126530036265E-2</v>
      </c>
    </row>
    <row r="12" spans="1:43" outlineLevel="1" x14ac:dyDescent="0.3">
      <c r="B12" s="2"/>
      <c r="C12" s="48"/>
      <c r="D12" s="2"/>
      <c r="E12" s="48"/>
      <c r="F12" s="48"/>
      <c r="G12" s="4"/>
    </row>
    <row r="13" spans="1:43" outlineLevel="1" x14ac:dyDescent="0.3">
      <c r="A13" s="65" t="s">
        <v>5</v>
      </c>
      <c r="B13" s="66"/>
      <c r="C13" s="67"/>
      <c r="D13" s="66"/>
      <c r="E13" s="67"/>
      <c r="F13" s="67"/>
      <c r="G13" s="68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</row>
    <row r="14" spans="1:43" outlineLevel="1" x14ac:dyDescent="0.3">
      <c r="B14" s="2"/>
      <c r="C14" s="48"/>
      <c r="D14" s="2" t="s">
        <v>2</v>
      </c>
      <c r="E14" s="87">
        <f t="shared" ref="E14:Q14" si="0">E4/E9*1000</f>
        <v>25.591156554636108</v>
      </c>
      <c r="F14" s="87">
        <f t="shared" si="0"/>
        <v>24.790552826539304</v>
      </c>
      <c r="G14" s="88">
        <f t="shared" si="0"/>
        <v>26.366899752982533</v>
      </c>
      <c r="H14" s="88">
        <f t="shared" si="0"/>
        <v>26.99336879941675</v>
      </c>
      <c r="I14" s="88">
        <f t="shared" si="0"/>
        <v>24.832573405423947</v>
      </c>
      <c r="J14" s="88">
        <f t="shared" si="0"/>
        <v>25.83860516795238</v>
      </c>
      <c r="K14" s="88">
        <f t="shared" si="0"/>
        <v>25.425319229857728</v>
      </c>
      <c r="L14" s="88">
        <f t="shared" si="0"/>
        <v>24.890776700280096</v>
      </c>
      <c r="M14" s="88">
        <f t="shared" si="0"/>
        <v>25.687643228168163</v>
      </c>
      <c r="N14" s="88">
        <f t="shared" si="0"/>
        <v>25.360245775665323</v>
      </c>
      <c r="O14" s="88">
        <f t="shared" si="0"/>
        <v>23.229036314730962</v>
      </c>
      <c r="P14" s="88">
        <f t="shared" si="0"/>
        <v>24.486356048170045</v>
      </c>
      <c r="Q14" s="88">
        <f t="shared" si="0"/>
        <v>24.928056131425492</v>
      </c>
      <c r="R14" s="88">
        <f t="shared" ref="R14:AQ14" si="1">R4/R9*1000</f>
        <v>24.808394712803825</v>
      </c>
      <c r="S14" s="88">
        <f t="shared" si="1"/>
        <v>24.689577730564636</v>
      </c>
      <c r="T14" s="88">
        <f t="shared" si="1"/>
        <v>24.571590633408331</v>
      </c>
      <c r="U14" s="88">
        <f t="shared" si="1"/>
        <v>24.454415253723365</v>
      </c>
      <c r="V14" s="88">
        <f t="shared" si="1"/>
        <v>24.338034630783767</v>
      </c>
      <c r="W14" s="88">
        <f t="shared" si="1"/>
        <v>24.222440187451515</v>
      </c>
      <c r="X14" s="88">
        <f t="shared" si="1"/>
        <v>24.107648846922384</v>
      </c>
      <c r="Y14" s="88">
        <f t="shared" si="1"/>
        <v>23.993673469587385</v>
      </c>
      <c r="Z14" s="88">
        <f t="shared" si="1"/>
        <v>23.880523597925912</v>
      </c>
      <c r="AA14" s="88">
        <f t="shared" si="1"/>
        <v>23.76820866663105</v>
      </c>
      <c r="AB14" s="88">
        <f t="shared" si="1"/>
        <v>23.656729958370821</v>
      </c>
      <c r="AC14" s="88">
        <f t="shared" si="1"/>
        <v>23.546089622062762</v>
      </c>
      <c r="AD14" s="88">
        <f t="shared" si="1"/>
        <v>23.436290333950382</v>
      </c>
      <c r="AE14" s="88">
        <f t="shared" si="1"/>
        <v>23.327329796854464</v>
      </c>
      <c r="AF14" s="88">
        <f t="shared" si="1"/>
        <v>23.219204022322572</v>
      </c>
      <c r="AG14" s="88">
        <f t="shared" si="1"/>
        <v>23.111907946928898</v>
      </c>
      <c r="AH14" s="88">
        <f t="shared" si="1"/>
        <v>23.00488533738125</v>
      </c>
      <c r="AI14" s="88">
        <f t="shared" si="1"/>
        <v>22.899300863062496</v>
      </c>
      <c r="AJ14" s="88">
        <f t="shared" si="1"/>
        <v>22.794725006786873</v>
      </c>
      <c r="AK14" s="88">
        <f t="shared" si="1"/>
        <v>22.691370607722522</v>
      </c>
      <c r="AL14" s="88">
        <f t="shared" si="1"/>
        <v>22.58998093879179</v>
      </c>
      <c r="AM14" s="88">
        <f t="shared" si="1"/>
        <v>22.489467731655122</v>
      </c>
      <c r="AN14" s="88">
        <f t="shared" si="1"/>
        <v>22.389970843339608</v>
      </c>
      <c r="AO14" s="88">
        <f t="shared" si="1"/>
        <v>22.291581825005228</v>
      </c>
      <c r="AP14" s="88">
        <f t="shared" si="1"/>
        <v>22.194337950815882</v>
      </c>
      <c r="AQ14" s="88">
        <f t="shared" si="1"/>
        <v>22.099613862705585</v>
      </c>
    </row>
    <row r="15" spans="1:43" outlineLevel="1" x14ac:dyDescent="0.3">
      <c r="B15" s="2"/>
      <c r="C15" s="48"/>
      <c r="D15" s="2" t="s">
        <v>3</v>
      </c>
      <c r="E15" s="87">
        <f t="shared" ref="E15:Q15" si="2">E5/E10*1000</f>
        <v>623.42761326647542</v>
      </c>
      <c r="F15" s="87">
        <f t="shared" si="2"/>
        <v>580.68657849019667</v>
      </c>
      <c r="G15" s="88">
        <f t="shared" si="2"/>
        <v>658.96082487880324</v>
      </c>
      <c r="H15" s="88">
        <f t="shared" si="2"/>
        <v>669.00738321096424</v>
      </c>
      <c r="I15" s="88">
        <f t="shared" si="2"/>
        <v>597.23017491354199</v>
      </c>
      <c r="J15" s="88">
        <f t="shared" si="2"/>
        <v>591.93832540168285</v>
      </c>
      <c r="K15" s="88">
        <f t="shared" si="2"/>
        <v>637.57503205102989</v>
      </c>
      <c r="L15" s="88">
        <f t="shared" si="2"/>
        <v>628.59497391910918</v>
      </c>
      <c r="M15" s="88">
        <f t="shared" si="2"/>
        <v>582.02132469787978</v>
      </c>
      <c r="N15" s="88">
        <f t="shared" si="2"/>
        <v>566.46022950274926</v>
      </c>
      <c r="O15" s="88">
        <f t="shared" si="2"/>
        <v>545.06011597597558</v>
      </c>
      <c r="P15" s="88">
        <f t="shared" si="2"/>
        <v>561.93213588487527</v>
      </c>
      <c r="Q15" s="88">
        <f t="shared" si="2"/>
        <v>575.02596813142213</v>
      </c>
      <c r="R15" s="88">
        <f t="shared" ref="R15:AQ15" si="3">R5/R10*1000</f>
        <v>570.49561910027285</v>
      </c>
      <c r="S15" s="88">
        <f t="shared" si="3"/>
        <v>566.01798980216142</v>
      </c>
      <c r="T15" s="88">
        <f t="shared" si="3"/>
        <v>561.59201225976221</v>
      </c>
      <c r="U15" s="88">
        <f t="shared" si="3"/>
        <v>557.21657218240193</v>
      </c>
      <c r="V15" s="88">
        <f t="shared" si="3"/>
        <v>552.89060800793709</v>
      </c>
      <c r="W15" s="88">
        <f t="shared" si="3"/>
        <v>548.61324515958972</v>
      </c>
      <c r="X15" s="88">
        <f t="shared" si="3"/>
        <v>544.38410324756603</v>
      </c>
      <c r="Y15" s="88">
        <f t="shared" si="3"/>
        <v>540.20272359337059</v>
      </c>
      <c r="Z15" s="88">
        <f t="shared" si="3"/>
        <v>536.06858988002966</v>
      </c>
      <c r="AA15" s="88">
        <f t="shared" si="3"/>
        <v>531.9811910286096</v>
      </c>
      <c r="AB15" s="88">
        <f t="shared" si="3"/>
        <v>527.93987999579531</v>
      </c>
      <c r="AC15" s="88">
        <f t="shared" si="3"/>
        <v>523.94404115121074</v>
      </c>
      <c r="AD15" s="88">
        <f t="shared" si="3"/>
        <v>519.99308371869813</v>
      </c>
      <c r="AE15" s="88">
        <f t="shared" si="3"/>
        <v>516.08634677786222</v>
      </c>
      <c r="AF15" s="88">
        <f t="shared" si="3"/>
        <v>512.22315978796689</v>
      </c>
      <c r="AG15" s="88">
        <f t="shared" si="3"/>
        <v>508.40285417328943</v>
      </c>
      <c r="AH15" s="88">
        <f t="shared" si="3"/>
        <v>504.715363112224</v>
      </c>
      <c r="AI15" s="88">
        <f t="shared" si="3"/>
        <v>501.07811980546893</v>
      </c>
      <c r="AJ15" s="88">
        <f t="shared" si="3"/>
        <v>497.48625080530365</v>
      </c>
      <c r="AK15" s="88">
        <f t="shared" si="3"/>
        <v>493.90728080004726</v>
      </c>
      <c r="AL15" s="88">
        <f t="shared" si="3"/>
        <v>490.34951455800746</v>
      </c>
      <c r="AM15" s="88">
        <f t="shared" si="3"/>
        <v>486.84439107488799</v>
      </c>
      <c r="AN15" s="88">
        <f t="shared" si="3"/>
        <v>483.39437444467688</v>
      </c>
      <c r="AO15" s="88">
        <f t="shared" si="3"/>
        <v>480.00038890392381</v>
      </c>
      <c r="AP15" s="88">
        <f t="shared" si="3"/>
        <v>476.66167738994056</v>
      </c>
      <c r="AQ15" s="88">
        <f t="shared" si="3"/>
        <v>473.44563836014868</v>
      </c>
    </row>
    <row r="16" spans="1:43" outlineLevel="1" x14ac:dyDescent="0.3">
      <c r="B16" s="2"/>
      <c r="C16" s="48"/>
      <c r="D16" s="2" t="s">
        <v>4</v>
      </c>
      <c r="E16" s="87">
        <f t="shared" ref="E16:Q16" si="4">E6/E11*1000</f>
        <v>22029.212009665353</v>
      </c>
      <c r="F16" s="87">
        <f t="shared" si="4"/>
        <v>24356.551776269378</v>
      </c>
      <c r="G16" s="88">
        <f t="shared" si="4"/>
        <v>22673.212394982551</v>
      </c>
      <c r="H16" s="88">
        <f t="shared" si="4"/>
        <v>23666.3049317687</v>
      </c>
      <c r="I16" s="88">
        <f t="shared" si="4"/>
        <v>18904.3812634723</v>
      </c>
      <c r="J16" s="88">
        <f t="shared" si="4"/>
        <v>21118.522936060286</v>
      </c>
      <c r="K16" s="88">
        <f t="shared" si="4"/>
        <v>21277.096091492065</v>
      </c>
      <c r="L16" s="88">
        <f t="shared" si="4"/>
        <v>22208.414673612198</v>
      </c>
      <c r="M16" s="88">
        <f t="shared" si="4"/>
        <v>20295.411908485781</v>
      </c>
      <c r="N16" s="88">
        <f t="shared" si="4"/>
        <v>19774.489447345426</v>
      </c>
      <c r="O16" s="88">
        <f t="shared" si="4"/>
        <v>17615.882445309384</v>
      </c>
      <c r="P16" s="88">
        <f t="shared" si="4"/>
        <v>18658.476516815612</v>
      </c>
      <c r="Q16" s="88">
        <f t="shared" si="4"/>
        <v>20023.773227795828</v>
      </c>
      <c r="R16" s="88">
        <f t="shared" ref="R16:AQ16" si="5">R6/R11*1000</f>
        <v>19903.618188160861</v>
      </c>
      <c r="S16" s="88">
        <f t="shared" si="5"/>
        <v>19783.704534995395</v>
      </c>
      <c r="T16" s="88">
        <f t="shared" si="5"/>
        <v>19664.011517491319</v>
      </c>
      <c r="U16" s="88">
        <f t="shared" si="5"/>
        <v>19544.519455974594</v>
      </c>
      <c r="V16" s="88">
        <f t="shared" si="5"/>
        <v>19425.20968157801</v>
      </c>
      <c r="W16" s="88">
        <f t="shared" si="5"/>
        <v>19306.0644792975</v>
      </c>
      <c r="X16" s="88">
        <f t="shared" si="5"/>
        <v>19187.067034231728</v>
      </c>
      <c r="Y16" s="88">
        <f t="shared" si="5"/>
        <v>19068.201380817234</v>
      </c>
      <c r="Z16" s="88">
        <f t="shared" si="5"/>
        <v>18949.452354883211</v>
      </c>
      <c r="AA16" s="88">
        <f t="shared" si="5"/>
        <v>18830.805548360819</v>
      </c>
      <c r="AB16" s="88">
        <f t="shared" si="5"/>
        <v>18712.247266492257</v>
      </c>
      <c r="AC16" s="88">
        <f t="shared" si="5"/>
        <v>18593.764487394194</v>
      </c>
      <c r="AD16" s="88">
        <f t="shared" si="5"/>
        <v>18475.344823838972</v>
      </c>
      <c r="AE16" s="88">
        <f t="shared" si="5"/>
        <v>18356.976487125452</v>
      </c>
      <c r="AF16" s="88">
        <f t="shared" si="5"/>
        <v>18238.648252918749</v>
      </c>
      <c r="AG16" s="88">
        <f t="shared" si="5"/>
        <v>18120.349428945738</v>
      </c>
      <c r="AH16" s="88">
        <f t="shared" si="5"/>
        <v>18002.069824439393</v>
      </c>
      <c r="AI16" s="88">
        <f t="shared" si="5"/>
        <v>17883.799721231902</v>
      </c>
      <c r="AJ16" s="88">
        <f t="shared" si="5"/>
        <v>17765.52984640194</v>
      </c>
      <c r="AK16" s="88">
        <f t="shared" si="5"/>
        <v>17647.251346387133</v>
      </c>
      <c r="AL16" s="88">
        <f t="shared" si="5"/>
        <v>17528.955762478028</v>
      </c>
      <c r="AM16" s="88">
        <f t="shared" si="5"/>
        <v>17410.635007614506</v>
      </c>
      <c r="AN16" s="88">
        <f t="shared" si="5"/>
        <v>17292.281344410232</v>
      </c>
      <c r="AO16" s="88">
        <f t="shared" si="5"/>
        <v>17173.887364334969</v>
      </c>
      <c r="AP16" s="88">
        <f t="shared" si="5"/>
        <v>17055.44596798846</v>
      </c>
      <c r="AQ16" s="88">
        <f t="shared" si="5"/>
        <v>16936.950346403482</v>
      </c>
    </row>
    <row r="17" spans="1:43" x14ac:dyDescent="0.3">
      <c r="B17" s="2"/>
      <c r="C17" s="48"/>
      <c r="D17" s="2"/>
      <c r="E17" s="48"/>
      <c r="F17" s="48"/>
      <c r="G17" s="4"/>
    </row>
    <row r="18" spans="1:43" x14ac:dyDescent="0.3">
      <c r="A18" s="63" t="s">
        <v>6</v>
      </c>
      <c r="B18" s="61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</row>
    <row r="19" spans="1:43" outlineLevel="1" x14ac:dyDescent="0.3">
      <c r="A19" s="65" t="s">
        <v>7</v>
      </c>
      <c r="B19" s="66"/>
      <c r="C19" s="67"/>
      <c r="D19" s="66"/>
      <c r="E19" s="67"/>
      <c r="F19" s="67"/>
      <c r="G19" s="68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</row>
    <row r="20" spans="1:43" outlineLevel="1" x14ac:dyDescent="0.3">
      <c r="B20" s="2"/>
      <c r="C20" s="48"/>
      <c r="D20" s="2" t="s">
        <v>2</v>
      </c>
      <c r="E20" s="48"/>
      <c r="F20" s="48"/>
      <c r="G20" s="71">
        <f t="shared" ref="G20:AQ20" si="6">(0.25*F4+0.75*G4)/(0.25*E4+0.75*F4)-1</f>
        <v>4.7319376670236668E-2</v>
      </c>
      <c r="H20" s="71">
        <f t="shared" si="6"/>
        <v>4.7966455125359797E-2</v>
      </c>
      <c r="I20" s="71">
        <f t="shared" si="6"/>
        <v>-4.0480973027178235E-2</v>
      </c>
      <c r="J20" s="71">
        <f t="shared" si="6"/>
        <v>2.8947058068877096E-2</v>
      </c>
      <c r="K20" s="71">
        <f t="shared" si="6"/>
        <v>1.0629038006710889E-2</v>
      </c>
      <c r="L20" s="71">
        <f t="shared" si="6"/>
        <v>4.2314716405325026E-3</v>
      </c>
      <c r="M20" s="71">
        <f t="shared" si="6"/>
        <v>4.1876115529252411E-2</v>
      </c>
      <c r="N20" s="71">
        <f t="shared" si="6"/>
        <v>1.2055838194507063E-2</v>
      </c>
      <c r="O20" s="71">
        <f t="shared" si="6"/>
        <v>-4.2078219592399102E-2</v>
      </c>
      <c r="P20" s="71">
        <f t="shared" si="6"/>
        <v>3.0594792868346099E-2</v>
      </c>
      <c r="Q20" s="71">
        <f t="shared" si="6"/>
        <v>2.2177115214136123E-2</v>
      </c>
      <c r="R20" s="71">
        <f t="shared" si="6"/>
        <v>-6.6200374293501341E-3</v>
      </c>
      <c r="S20" s="71">
        <f t="shared" si="6"/>
        <v>-1.2301427512197427E-2</v>
      </c>
      <c r="T20" s="71">
        <f t="shared" si="6"/>
        <v>-1.4411507500094234E-2</v>
      </c>
      <c r="U20" s="71">
        <f t="shared" si="6"/>
        <v>-1.5859809187112495E-2</v>
      </c>
      <c r="V20" s="71">
        <f t="shared" si="6"/>
        <v>-1.8051232869769951E-2</v>
      </c>
      <c r="W20" s="71">
        <f t="shared" si="6"/>
        <v>-2.3128224229951089E-2</v>
      </c>
      <c r="X20" s="71">
        <f t="shared" si="6"/>
        <v>-3.0539993377800223E-2</v>
      </c>
      <c r="Y20" s="71">
        <f t="shared" si="6"/>
        <v>-3.9056742196259764E-2</v>
      </c>
      <c r="Z20" s="71">
        <f t="shared" si="6"/>
        <v>-5.247011755483677E-2</v>
      </c>
      <c r="AA20" s="71">
        <f t="shared" si="6"/>
        <v>-6.6277838409378065E-2</v>
      </c>
      <c r="AB20" s="71">
        <f t="shared" si="6"/>
        <v>-7.9001688239873191E-2</v>
      </c>
      <c r="AC20" s="71">
        <f t="shared" si="6"/>
        <v>-8.8047887462273988E-2</v>
      </c>
      <c r="AD20" s="71">
        <f t="shared" si="6"/>
        <v>-9.1723168608337624E-2</v>
      </c>
      <c r="AE20" s="71">
        <f t="shared" si="6"/>
        <v>-9.187792141958373E-2</v>
      </c>
      <c r="AF20" s="71">
        <f t="shared" si="6"/>
        <v>-9.3427965813842828E-2</v>
      </c>
      <c r="AG20" s="71">
        <f t="shared" si="6"/>
        <v>-9.0385684644932129E-2</v>
      </c>
      <c r="AH20" s="71">
        <f t="shared" si="6"/>
        <v>-8.6056400229637342E-2</v>
      </c>
      <c r="AI20" s="71">
        <f t="shared" si="6"/>
        <v>-8.8440253660683865E-2</v>
      </c>
      <c r="AJ20" s="71">
        <f t="shared" si="6"/>
        <v>-0.10607808623560455</v>
      </c>
      <c r="AK20" s="71">
        <f t="shared" si="6"/>
        <v>-0.1240590043639459</v>
      </c>
      <c r="AL20" s="71">
        <f t="shared" si="6"/>
        <v>-0.15181476371750424</v>
      </c>
      <c r="AM20" s="71">
        <f t="shared" si="6"/>
        <v>-0.18799189135025784</v>
      </c>
      <c r="AN20" s="71">
        <f t="shared" si="6"/>
        <v>-0.21960776000620008</v>
      </c>
      <c r="AO20" s="71">
        <f t="shared" si="6"/>
        <v>-0.25432091197173567</v>
      </c>
      <c r="AP20" s="71">
        <f t="shared" si="6"/>
        <v>-0.29263280293159299</v>
      </c>
      <c r="AQ20" s="71">
        <f t="shared" si="6"/>
        <v>-0.3141265906553885</v>
      </c>
    </row>
    <row r="21" spans="1:43" outlineLevel="1" x14ac:dyDescent="0.3">
      <c r="B21" s="2"/>
      <c r="C21" s="48"/>
      <c r="D21" s="2" t="s">
        <v>3</v>
      </c>
      <c r="E21" s="48"/>
      <c r="F21" s="48"/>
      <c r="G21" s="71">
        <f t="shared" ref="G21:AQ21" si="7">(0.25*F5+0.75*G5)/(0.25*E5+0.75*F5)-1</f>
        <v>0.10417329640304263</v>
      </c>
      <c r="H21" s="71">
        <f t="shared" si="7"/>
        <v>4.3904139705553291E-2</v>
      </c>
      <c r="I21" s="71">
        <f t="shared" si="7"/>
        <v>-7.3711402967497786E-2</v>
      </c>
      <c r="J21" s="71">
        <f t="shared" si="7"/>
        <v>-3.0139501452943196E-2</v>
      </c>
      <c r="K21" s="71">
        <f t="shared" si="7"/>
        <v>4.9104167005253885E-2</v>
      </c>
      <c r="L21" s="71">
        <f t="shared" si="7"/>
        <v>7.9069913321876406E-3</v>
      </c>
      <c r="M21" s="71">
        <f t="shared" si="7"/>
        <v>-5.8204070628766758E-2</v>
      </c>
      <c r="N21" s="71">
        <f t="shared" si="7"/>
        <v>-3.9328094531344449E-2</v>
      </c>
      <c r="O21" s="71">
        <f t="shared" si="7"/>
        <v>-2.9823830069681478E-2</v>
      </c>
      <c r="P21" s="71">
        <f t="shared" si="7"/>
        <v>1.9719786284212004E-2</v>
      </c>
      <c r="Q21" s="71">
        <f t="shared" si="7"/>
        <v>1.2221126131392701E-2</v>
      </c>
      <c r="R21" s="71">
        <f t="shared" si="7"/>
        <v>-2.2984714132808337E-2</v>
      </c>
      <c r="S21" s="71">
        <f t="shared" si="7"/>
        <v>-3.9188988103653344E-2</v>
      </c>
      <c r="T21" s="71">
        <f t="shared" si="7"/>
        <v>-5.597871890569206E-2</v>
      </c>
      <c r="U21" s="71">
        <f t="shared" si="7"/>
        <v>-6.859939805744153E-2</v>
      </c>
      <c r="V21" s="71">
        <f t="shared" si="7"/>
        <v>-8.1249282886464269E-2</v>
      </c>
      <c r="W21" s="71">
        <f t="shared" si="7"/>
        <v>-9.3828009625739894E-2</v>
      </c>
      <c r="X21" s="71">
        <f t="shared" si="7"/>
        <v>-0.11271636777740823</v>
      </c>
      <c r="Y21" s="71">
        <f t="shared" si="7"/>
        <v>-0.12610285993135806</v>
      </c>
      <c r="Z21" s="71">
        <f t="shared" si="7"/>
        <v>-0.13121789839689746</v>
      </c>
      <c r="AA21" s="71">
        <f t="shared" si="7"/>
        <v>-0.12611784241578017</v>
      </c>
      <c r="AB21" s="71">
        <f t="shared" si="7"/>
        <v>-0.11539730108570367</v>
      </c>
      <c r="AC21" s="71">
        <f t="shared" si="7"/>
        <v>-9.8000838201724561E-2</v>
      </c>
      <c r="AD21" s="71">
        <f t="shared" si="7"/>
        <v>-7.4930234049561006E-2</v>
      </c>
      <c r="AE21" s="71">
        <f t="shared" si="7"/>
        <v>-6.3204928713281094E-2</v>
      </c>
      <c r="AF21" s="71">
        <f t="shared" si="7"/>
        <v>-6.3076128307620327E-2</v>
      </c>
      <c r="AG21" s="71">
        <f t="shared" si="7"/>
        <v>-7.075671539453543E-2</v>
      </c>
      <c r="AH21" s="71">
        <f t="shared" si="7"/>
        <v>-7.9524095444169718E-2</v>
      </c>
      <c r="AI21" s="71">
        <f t="shared" si="7"/>
        <v>-9.5681775328083307E-2</v>
      </c>
      <c r="AJ21" s="71">
        <f t="shared" si="7"/>
        <v>-0.12446458575293984</v>
      </c>
      <c r="AK21" s="71">
        <f t="shared" si="7"/>
        <v>-0.13839383384048665</v>
      </c>
      <c r="AL21" s="71">
        <f t="shared" si="7"/>
        <v>-0.15707663115268544</v>
      </c>
      <c r="AM21" s="71">
        <f t="shared" si="7"/>
        <v>-0.18989941560751089</v>
      </c>
      <c r="AN21" s="71">
        <f t="shared" si="7"/>
        <v>-0.22425512083442756</v>
      </c>
      <c r="AO21" s="71">
        <f t="shared" si="7"/>
        <v>-0.2494209824954956</v>
      </c>
      <c r="AP21" s="71">
        <f t="shared" si="7"/>
        <v>-0.26771827370620227</v>
      </c>
      <c r="AQ21" s="71">
        <f t="shared" si="7"/>
        <v>-0.25737232171086177</v>
      </c>
    </row>
    <row r="22" spans="1:43" outlineLevel="1" x14ac:dyDescent="0.3">
      <c r="B22" s="2"/>
      <c r="C22" s="48"/>
      <c r="D22" s="2" t="s">
        <v>4</v>
      </c>
      <c r="E22" s="48"/>
      <c r="F22" s="48"/>
      <c r="G22" s="71">
        <f t="shared" ref="G22:AQ22" si="8">(0.25*F6+0.75*G6)/(0.25*E6+0.75*F6)-1</f>
        <v>-2.1369377330125672E-2</v>
      </c>
      <c r="H22" s="71">
        <f t="shared" si="8"/>
        <v>-2.8195795862956174E-2</v>
      </c>
      <c r="I22" s="71">
        <f t="shared" si="8"/>
        <v>-0.12118257364628793</v>
      </c>
      <c r="J22" s="71">
        <f t="shared" si="8"/>
        <v>8.4678108767434646E-2</v>
      </c>
      <c r="K22" s="71">
        <f t="shared" si="8"/>
        <v>3.9222449320376995E-2</v>
      </c>
      <c r="L22" s="71">
        <f t="shared" si="8"/>
        <v>5.8904337549039454E-2</v>
      </c>
      <c r="M22" s="71">
        <f t="shared" si="8"/>
        <v>-4.2977102895088048E-2</v>
      </c>
      <c r="N22" s="71">
        <f t="shared" si="8"/>
        <v>-4.732407040180997E-2</v>
      </c>
      <c r="O22" s="71">
        <f t="shared" si="8"/>
        <v>-7.9497767498630911E-2</v>
      </c>
      <c r="P22" s="71">
        <f t="shared" si="8"/>
        <v>2.7815794133087657E-2</v>
      </c>
      <c r="Q22" s="71">
        <f t="shared" si="8"/>
        <v>5.4150863536645666E-2</v>
      </c>
      <c r="R22" s="71">
        <f t="shared" si="8"/>
        <v>-5.7029975610686456E-2</v>
      </c>
      <c r="S22" s="71">
        <f t="shared" si="8"/>
        <v>-0.10382382163524595</v>
      </c>
      <c r="T22" s="71">
        <f t="shared" si="8"/>
        <v>-0.11245435154072736</v>
      </c>
      <c r="U22" s="71">
        <f t="shared" si="8"/>
        <v>-5.9623242947428379E-2</v>
      </c>
      <c r="V22" s="71">
        <f t="shared" si="8"/>
        <v>-4.198920680588325E-2</v>
      </c>
      <c r="W22" s="71">
        <f t="shared" si="8"/>
        <v>-3.8993765381174939E-2</v>
      </c>
      <c r="X22" s="71">
        <f t="shared" si="8"/>
        <v>-3.1380875741937486E-2</v>
      </c>
      <c r="Y22" s="71">
        <f t="shared" si="8"/>
        <v>-2.9343187796982528E-2</v>
      </c>
      <c r="Z22" s="71">
        <f t="shared" si="8"/>
        <v>-3.1091170295068249E-2</v>
      </c>
      <c r="AA22" s="71">
        <f t="shared" si="8"/>
        <v>-2.7828239722846981E-2</v>
      </c>
      <c r="AB22" s="71">
        <f t="shared" si="8"/>
        <v>-2.6787954047605367E-2</v>
      </c>
      <c r="AC22" s="71">
        <f t="shared" si="8"/>
        <v>-3.2775778590164895E-2</v>
      </c>
      <c r="AD22" s="71">
        <f t="shared" si="8"/>
        <v>-3.7668550095258824E-2</v>
      </c>
      <c r="AE22" s="71">
        <f t="shared" si="8"/>
        <v>-3.8404360705796448E-2</v>
      </c>
      <c r="AF22" s="71">
        <f t="shared" si="8"/>
        <v>-4.0596320780839634E-2</v>
      </c>
      <c r="AG22" s="71">
        <f t="shared" si="8"/>
        <v>-5.0690329023867942E-2</v>
      </c>
      <c r="AH22" s="71">
        <f t="shared" si="8"/>
        <v>-6.2809412888897853E-2</v>
      </c>
      <c r="AI22" s="71">
        <f t="shared" si="8"/>
        <v>-8.4060545371444029E-2</v>
      </c>
      <c r="AJ22" s="71">
        <f t="shared" si="8"/>
        <v>-0.10285686620363632</v>
      </c>
      <c r="AK22" s="71">
        <f t="shared" si="8"/>
        <v>-0.11691453673034857</v>
      </c>
      <c r="AL22" s="71">
        <f t="shared" si="8"/>
        <v>-0.15471482569228912</v>
      </c>
      <c r="AM22" s="71">
        <f t="shared" si="8"/>
        <v>-0.200384018353719</v>
      </c>
      <c r="AN22" s="71">
        <f t="shared" si="8"/>
        <v>-0.1968697080260402</v>
      </c>
      <c r="AO22" s="71">
        <f t="shared" si="8"/>
        <v>-0.23334417045450662</v>
      </c>
      <c r="AP22" s="71">
        <f t="shared" si="8"/>
        <v>-0.3493566138888804</v>
      </c>
      <c r="AQ22" s="71">
        <f t="shared" si="8"/>
        <v>-0.46573425562114945</v>
      </c>
    </row>
    <row r="23" spans="1:43" outlineLevel="1" x14ac:dyDescent="0.3">
      <c r="B23" s="2"/>
      <c r="C23" s="48"/>
      <c r="D23" s="2"/>
      <c r="E23" s="48"/>
      <c r="F23" s="48"/>
      <c r="G23" s="4"/>
    </row>
    <row r="24" spans="1:43" outlineLevel="1" x14ac:dyDescent="0.3">
      <c r="A24" s="65" t="s">
        <v>8</v>
      </c>
      <c r="B24" s="66"/>
      <c r="C24" s="67"/>
      <c r="D24" s="66"/>
      <c r="E24" s="67"/>
      <c r="F24" s="67"/>
      <c r="G24" s="68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</row>
    <row r="25" spans="1:43" outlineLevel="1" x14ac:dyDescent="0.3">
      <c r="B25" s="2"/>
      <c r="C25" s="48"/>
      <c r="D25" s="2" t="s">
        <v>2</v>
      </c>
      <c r="E25" s="48"/>
      <c r="F25" s="48"/>
      <c r="G25" s="71">
        <f t="shared" ref="G25:P27" si="9">(0.25*F9+0.75*G9)/(0.25*E9+0.75*F9)-1</f>
        <v>7.5663658821381041E-3</v>
      </c>
      <c r="H25" s="71">
        <f t="shared" si="9"/>
        <v>1.4208771172208756E-2</v>
      </c>
      <c r="I25" s="71">
        <f t="shared" si="9"/>
        <v>1.519049224212532E-2</v>
      </c>
      <c r="J25" s="71">
        <f t="shared" si="9"/>
        <v>1.9934096703476012E-2</v>
      </c>
      <c r="K25" s="71">
        <f t="shared" si="9"/>
        <v>1.3134372685683182E-2</v>
      </c>
      <c r="L25" s="71">
        <f t="shared" si="9"/>
        <v>2.4551734246338386E-2</v>
      </c>
      <c r="M25" s="71">
        <f t="shared" si="9"/>
        <v>2.2670353201186932E-2</v>
      </c>
      <c r="N25" s="71">
        <f t="shared" si="9"/>
        <v>1.4048006772025001E-2</v>
      </c>
      <c r="O25" s="71">
        <f t="shared" si="9"/>
        <v>2.6149541668951448E-2</v>
      </c>
      <c r="P25" s="71">
        <f t="shared" si="9"/>
        <v>1.2527707672814525E-2</v>
      </c>
      <c r="Q25" s="71">
        <f t="shared" ref="Q25:Z27" si="10">(0.25*P9+0.75*Q9)/(0.25*O9+0.75*P9)-1</f>
        <v>-4.3233679010503678E-3</v>
      </c>
      <c r="R25" s="71">
        <f t="shared" si="10"/>
        <v>-7.4801394282173472E-3</v>
      </c>
      <c r="S25" s="71">
        <f t="shared" si="10"/>
        <v>-7.5457213730510952E-3</v>
      </c>
      <c r="T25" s="71">
        <f t="shared" si="10"/>
        <v>-9.6787694231085242E-3</v>
      </c>
      <c r="U25" s="71">
        <f t="shared" si="10"/>
        <v>-1.1142615734729411E-2</v>
      </c>
      <c r="V25" s="71">
        <f t="shared" si="10"/>
        <v>-1.3355640586459772E-2</v>
      </c>
      <c r="W25" s="71">
        <f t="shared" si="10"/>
        <v>-1.8469370541053576E-2</v>
      </c>
      <c r="X25" s="71">
        <f t="shared" si="10"/>
        <v>-2.5928368597874063E-2</v>
      </c>
      <c r="Y25" s="71">
        <f t="shared" si="10"/>
        <v>-3.4497168159719704E-2</v>
      </c>
      <c r="Z25" s="71">
        <f t="shared" si="10"/>
        <v>-4.7991303020507359E-2</v>
      </c>
      <c r="AA25" s="71">
        <f t="shared" ref="AA25:AJ27" si="11">(0.25*Z9+0.75*AA9)/(0.25*Y9+0.75*Z9)-1</f>
        <v>-6.1874762883134538E-2</v>
      </c>
      <c r="AB25" s="71">
        <f t="shared" si="11"/>
        <v>-7.4669932702323027E-2</v>
      </c>
      <c r="AC25" s="71">
        <f t="shared" si="11"/>
        <v>-8.3766669446858733E-2</v>
      </c>
      <c r="AD25" s="71">
        <f t="shared" si="11"/>
        <v>-8.7466513526657574E-2</v>
      </c>
      <c r="AE25" s="71">
        <f t="shared" si="11"/>
        <v>-8.7632180704035889E-2</v>
      </c>
      <c r="AF25" s="71">
        <f t="shared" si="11"/>
        <v>-8.920498887177386E-2</v>
      </c>
      <c r="AG25" s="71">
        <f t="shared" si="11"/>
        <v>-8.6154768927541592E-2</v>
      </c>
      <c r="AH25" s="71">
        <f t="shared" si="11"/>
        <v>-8.1803231963209377E-2</v>
      </c>
      <c r="AI25" s="71">
        <f t="shared" si="11"/>
        <v>-8.4231470385262908E-2</v>
      </c>
      <c r="AJ25" s="71">
        <f t="shared" si="11"/>
        <v>-0.10199166346932076</v>
      </c>
      <c r="AK25" s="71">
        <f t="shared" ref="AK25:AQ27" si="12">(0.25*AJ9+0.75*AK9)/(0.25*AI9+0.75*AJ9)-1</f>
        <v>-0.12007634981550774</v>
      </c>
      <c r="AL25" s="71">
        <f t="shared" si="12"/>
        <v>-0.14802124349510226</v>
      </c>
      <c r="AM25" s="71">
        <f t="shared" si="12"/>
        <v>-0.18439309917707347</v>
      </c>
      <c r="AN25" s="71">
        <f t="shared" si="12"/>
        <v>-0.21616117369712951</v>
      </c>
      <c r="AO25" s="71">
        <f t="shared" si="12"/>
        <v>-0.2510576908228066</v>
      </c>
      <c r="AP25" s="71">
        <f t="shared" si="12"/>
        <v>-0.28956344571628267</v>
      </c>
      <c r="AQ25" s="71">
        <f t="shared" si="12"/>
        <v>-0.31117848822954486</v>
      </c>
    </row>
    <row r="26" spans="1:43" outlineLevel="1" x14ac:dyDescent="0.3">
      <c r="B26" s="2"/>
      <c r="C26" s="48"/>
      <c r="D26" s="2" t="s">
        <v>3</v>
      </c>
      <c r="E26" s="48"/>
      <c r="F26" s="48"/>
      <c r="G26" s="71">
        <f t="shared" si="9"/>
        <v>2.0273290424615675E-2</v>
      </c>
      <c r="H26" s="71">
        <f t="shared" si="9"/>
        <v>1.6355053339776049E-3</v>
      </c>
      <c r="I26" s="71">
        <f t="shared" si="9"/>
        <v>3.6738783538057262E-3</v>
      </c>
      <c r="J26" s="71">
        <f t="shared" si="9"/>
        <v>5.5830806773646824E-3</v>
      </c>
      <c r="K26" s="71">
        <f t="shared" si="9"/>
        <v>-5.9013861822996283E-3</v>
      </c>
      <c r="L26" s="71">
        <f t="shared" si="9"/>
        <v>3.1438980637266134E-4</v>
      </c>
      <c r="M26" s="71">
        <f t="shared" si="9"/>
        <v>7.5799593270486909E-4</v>
      </c>
      <c r="N26" s="71">
        <f t="shared" si="9"/>
        <v>-5.5421108052899903E-5</v>
      </c>
      <c r="O26" s="71">
        <f t="shared" si="9"/>
        <v>5.3761454330478742E-3</v>
      </c>
      <c r="P26" s="71">
        <f t="shared" si="9"/>
        <v>6.2789244559557922E-3</v>
      </c>
      <c r="Q26" s="71">
        <f t="shared" si="10"/>
        <v>-1.2518618341726517E-2</v>
      </c>
      <c r="R26" s="71">
        <f t="shared" si="10"/>
        <v>-2.288760372875942E-2</v>
      </c>
      <c r="S26" s="71">
        <f t="shared" si="10"/>
        <v>-3.1595397989447216E-2</v>
      </c>
      <c r="T26" s="71">
        <f t="shared" si="10"/>
        <v>-4.8560773601140417E-2</v>
      </c>
      <c r="U26" s="71">
        <f t="shared" si="10"/>
        <v>-6.1294506808783233E-2</v>
      </c>
      <c r="V26" s="71">
        <f t="shared" si="10"/>
        <v>-7.4074544034505529E-2</v>
      </c>
      <c r="W26" s="71">
        <f t="shared" si="10"/>
        <v>-8.6775036818192208E-2</v>
      </c>
      <c r="X26" s="71">
        <f t="shared" si="10"/>
        <v>-0.10584944740636981</v>
      </c>
      <c r="Y26" s="71">
        <f t="shared" si="10"/>
        <v>-0.1193480401099305</v>
      </c>
      <c r="Z26" s="71">
        <f t="shared" si="10"/>
        <v>-0.12451586813127724</v>
      </c>
      <c r="AA26" s="71">
        <f t="shared" si="11"/>
        <v>-0.11938388056559679</v>
      </c>
      <c r="AB26" s="71">
        <f t="shared" si="11"/>
        <v>-0.10860104741640586</v>
      </c>
      <c r="AC26" s="71">
        <f t="shared" si="11"/>
        <v>-9.1085223317228681E-2</v>
      </c>
      <c r="AD26" s="71">
        <f t="shared" si="11"/>
        <v>-6.7858158223370824E-2</v>
      </c>
      <c r="AE26" s="71">
        <f t="shared" si="11"/>
        <v>-5.6096134791412955E-2</v>
      </c>
      <c r="AF26" s="71">
        <f t="shared" si="11"/>
        <v>-5.6006463651823601E-2</v>
      </c>
      <c r="AG26" s="71">
        <f t="shared" si="11"/>
        <v>-6.3781328129900006E-2</v>
      </c>
      <c r="AH26" s="71">
        <f t="shared" si="11"/>
        <v>-7.2760702722691084E-2</v>
      </c>
      <c r="AI26" s="71">
        <f t="shared" si="11"/>
        <v>-8.9133101831235684E-2</v>
      </c>
      <c r="AJ26" s="71">
        <f t="shared" si="11"/>
        <v>-0.11818048090479816</v>
      </c>
      <c r="AK26" s="71">
        <f t="shared" si="12"/>
        <v>-0.13216701773081885</v>
      </c>
      <c r="AL26" s="71">
        <f t="shared" si="12"/>
        <v>-0.1509968698219013</v>
      </c>
      <c r="AM26" s="71">
        <f t="shared" si="12"/>
        <v>-0.1841082725843185</v>
      </c>
      <c r="AN26" s="71">
        <f t="shared" si="12"/>
        <v>-0.218754564074784</v>
      </c>
      <c r="AO26" s="71">
        <f t="shared" si="12"/>
        <v>-0.24413148886078118</v>
      </c>
      <c r="AP26" s="71">
        <f t="shared" si="12"/>
        <v>-0.26259947906416548</v>
      </c>
      <c r="AQ26" s="71">
        <f t="shared" si="12"/>
        <v>-0.25224529663287576</v>
      </c>
    </row>
    <row r="27" spans="1:43" outlineLevel="1" x14ac:dyDescent="0.3">
      <c r="B27" s="2"/>
      <c r="C27" s="48"/>
      <c r="D27" s="2" t="s">
        <v>4</v>
      </c>
      <c r="E27" s="48"/>
      <c r="F27" s="48"/>
      <c r="G27" s="71">
        <f t="shared" si="9"/>
        <v>5.1755507178690152E-3</v>
      </c>
      <c r="H27" s="71">
        <f t="shared" si="9"/>
        <v>-4.1863433312061327E-2</v>
      </c>
      <c r="I27" s="71">
        <f t="shared" si="9"/>
        <v>2.6242173970960625E-2</v>
      </c>
      <c r="J27" s="71">
        <f t="shared" si="9"/>
        <v>5.5944963655243818E-2</v>
      </c>
      <c r="K27" s="71">
        <f t="shared" si="9"/>
        <v>7.3755377996311822E-3</v>
      </c>
      <c r="L27" s="71">
        <f t="shared" si="9"/>
        <v>2.3062843197071414E-2</v>
      </c>
      <c r="M27" s="71">
        <f t="shared" si="9"/>
        <v>1.2762404580152875E-2</v>
      </c>
      <c r="N27" s="71">
        <f t="shared" si="9"/>
        <v>-5.8885879166178379E-3</v>
      </c>
      <c r="O27" s="71">
        <f t="shared" si="9"/>
        <v>9.5960194289776979E-3</v>
      </c>
      <c r="P27" s="71">
        <f t="shared" si="9"/>
        <v>1.3780221142835947E-2</v>
      </c>
      <c r="Q27" s="71">
        <f t="shared" si="10"/>
        <v>-1.4213629282450735E-2</v>
      </c>
      <c r="R27" s="71">
        <f t="shared" si="10"/>
        <v>-6.9294547085002489E-2</v>
      </c>
      <c r="S27" s="71">
        <f t="shared" si="10"/>
        <v>-9.8419380027966352E-2</v>
      </c>
      <c r="T27" s="71">
        <f t="shared" si="10"/>
        <v>-0.10706435200053677</v>
      </c>
      <c r="U27" s="71">
        <f t="shared" si="10"/>
        <v>-5.3790034973861256E-2</v>
      </c>
      <c r="V27" s="71">
        <f t="shared" si="10"/>
        <v>-3.6116402104019119E-2</v>
      </c>
      <c r="W27" s="71">
        <f t="shared" si="10"/>
        <v>-3.3063968218249418E-2</v>
      </c>
      <c r="X27" s="71">
        <f t="shared" si="10"/>
        <v>-2.5371157321249949E-2</v>
      </c>
      <c r="Y27" s="71">
        <f t="shared" si="10"/>
        <v>-2.3300429458607441E-2</v>
      </c>
      <c r="Z27" s="71">
        <f t="shared" si="10"/>
        <v>-2.5030237456178384E-2</v>
      </c>
      <c r="AA27" s="71">
        <f t="shared" si="11"/>
        <v>-2.1705119363415126E-2</v>
      </c>
      <c r="AB27" s="71">
        <f t="shared" si="11"/>
        <v>-2.0630968667067151E-2</v>
      </c>
      <c r="AC27" s="71">
        <f t="shared" si="11"/>
        <v>-2.6630964915398736E-2</v>
      </c>
      <c r="AD27" s="71">
        <f t="shared" si="11"/>
        <v>-3.1514325689384948E-2</v>
      </c>
      <c r="AE27" s="71">
        <f t="shared" si="11"/>
        <v>-3.2212925770585987E-2</v>
      </c>
      <c r="AF27" s="71">
        <f t="shared" si="11"/>
        <v>-3.4385482971713399E-2</v>
      </c>
      <c r="AG27" s="71">
        <f t="shared" si="11"/>
        <v>-4.4518379975017064E-2</v>
      </c>
      <c r="AH27" s="71">
        <f t="shared" si="11"/>
        <v>-5.6677155645189825E-2</v>
      </c>
      <c r="AI27" s="71">
        <f t="shared" si="11"/>
        <v>-7.8045067584116334E-2</v>
      </c>
      <c r="AJ27" s="71">
        <f t="shared" si="11"/>
        <v>-9.6916938388887486E-2</v>
      </c>
      <c r="AK27" s="71">
        <f t="shared" si="12"/>
        <v>-0.11102395941654564</v>
      </c>
      <c r="AL27" s="71">
        <f t="shared" si="12"/>
        <v>-0.14908465151553341</v>
      </c>
      <c r="AM27" s="71">
        <f t="shared" si="12"/>
        <v>-0.19502433961821686</v>
      </c>
      <c r="AN27" s="71">
        <f t="shared" si="12"/>
        <v>-0.19135045571864984</v>
      </c>
      <c r="AO27" s="71">
        <f t="shared" si="12"/>
        <v>-0.22815760177233813</v>
      </c>
      <c r="AP27" s="71">
        <f t="shared" si="12"/>
        <v>-0.34505865347593623</v>
      </c>
      <c r="AQ27" s="71">
        <f t="shared" si="12"/>
        <v>-0.46218689945712599</v>
      </c>
    </row>
    <row r="29" spans="1:43" x14ac:dyDescent="0.3">
      <c r="A29" s="63" t="s">
        <v>9</v>
      </c>
      <c r="B29" s="61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</row>
    <row r="30" spans="1:43" s="42" customFormat="1" x14ac:dyDescent="0.3">
      <c r="A30" s="72" t="s">
        <v>10</v>
      </c>
      <c r="B30" s="72"/>
      <c r="C30" s="56">
        <v>2024</v>
      </c>
    </row>
    <row r="31" spans="1:43" x14ac:dyDescent="0.3">
      <c r="A31" s="65" t="s">
        <v>11</v>
      </c>
      <c r="B31" s="66"/>
      <c r="C31" s="67"/>
      <c r="D31" s="66"/>
      <c r="E31" s="67"/>
      <c r="F31" s="67"/>
      <c r="G31" s="68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</row>
    <row r="32" spans="1:43" outlineLevel="1" x14ac:dyDescent="0.3">
      <c r="A32">
        <f>_xlfn.XMATCH(D32,$D$20:$D$22)</f>
        <v>1</v>
      </c>
      <c r="B32" t="s">
        <v>12</v>
      </c>
      <c r="C32" t="s">
        <v>13</v>
      </c>
      <c r="D32" t="s">
        <v>2</v>
      </c>
      <c r="F32" s="3" cm="1">
        <f t="array" ref="F32">IF(F$1&lt;=Last_Actual_Yr,_xlfn.XLOOKUP($C32&amp;$D32,GDB!$C$325:$C$341&amp;GDB!$D$325:$D$341,GDB!E$325:E$341),E32*(1+INDEX(F$20:F$22,$A32)))</f>
        <v>2167</v>
      </c>
      <c r="G32" s="3" cm="1">
        <f t="array" ref="G32">IF(G$1&lt;=Last_Actual_Yr,_xlfn.XLOOKUP($C32&amp;$D32,GDB!$C$325:$C$341&amp;GDB!$D$325:$D$341,GDB!F$325:F$341),F32*(1+INDEX(G$20:G$22,$A32)))</f>
        <v>2137.0245</v>
      </c>
      <c r="H32" s="3" cm="1">
        <f t="array" ref="H32">IF(H$1&lt;=Last_Actual_Yr,_xlfn.XLOOKUP($C32&amp;$D32,GDB!$C$325:$C$341&amp;GDB!$D$325:$D$341,GDB!G$325:G$341),G32*(1+INDEX(H$20:H$22,$A32)))</f>
        <v>2225.3490000000002</v>
      </c>
      <c r="I32" s="3" cm="1">
        <f t="array" ref="I32">IF(I$1&lt;=Last_Actual_Yr,_xlfn.XLOOKUP($C32&amp;$D32,GDB!$C$325:$C$341&amp;GDB!$D$325:$D$341,GDB!H$325:H$341),H32*(1+INDEX(I$20:I$22,$A32)))</f>
        <v>2342.6932499999998</v>
      </c>
      <c r="J32" s="3" cm="1">
        <f t="array" ref="J32">IF(J$1&lt;=Last_Actual_Yr,_xlfn.XLOOKUP($C32&amp;$D32,GDB!$C$325:$C$341&amp;GDB!$D$325:$D$341,GDB!I$325:I$341),I32*(1+INDEX(J$20:J$22,$A32)))</f>
        <v>2394.1949999999997</v>
      </c>
      <c r="K32" s="3" cm="1">
        <f t="array" ref="K32">IF(K$1&lt;=Last_Actual_Yr,_xlfn.XLOOKUP($C32&amp;$D32,GDB!$C$325:$C$341&amp;GDB!$D$325:$D$341,GDB!J$325:J$341),J32*(1+INDEX(K$20:K$22,$A32)))</f>
        <v>2419.1475</v>
      </c>
      <c r="L32" s="3" cm="1">
        <f t="array" ref="L32">IF(L$1&lt;=Last_Actual_Yr,_xlfn.XLOOKUP($C32&amp;$D32,GDB!$C$325:$C$341&amp;GDB!$D$325:$D$341,GDB!K$325:K$341),K32*(1+INDEX(L$20:L$22,$A32)))</f>
        <v>2440.366</v>
      </c>
      <c r="M32" s="3" cm="1">
        <f t="array" ref="M32">IF(M$1&lt;=Last_Actual_Yr,_xlfn.XLOOKUP($C32&amp;$D32,GDB!$C$325:$C$341&amp;GDB!$D$325:$D$341,GDB!L$325:L$341),L32*(1+INDEX(M$20:M$22,$A32)))</f>
        <v>2489.0787500000001</v>
      </c>
      <c r="N32" s="3" cm="1">
        <f t="array" ref="N32">IF(N$1&lt;=Last_Actual_Yr,_xlfn.XLOOKUP($C32&amp;$D32,GDB!$C$325:$C$341&amp;GDB!$D$325:$D$341,GDB!M$325:M$341),M32*(1+INDEX(N$20:N$22,$A32)))</f>
        <v>2460.8805000000002</v>
      </c>
      <c r="O32" s="3" cm="1">
        <f t="array" ref="O32">IF(O$1&lt;=Last_Actual_Yr,_xlfn.XLOOKUP($C32&amp;$D32,GDB!$C$325:$C$341&amp;GDB!$D$325:$D$341,GDB!N$325:N$341),N32*(1+INDEX(O$20:O$22,$A32)))</f>
        <v>2372.3204999999998</v>
      </c>
      <c r="P32" s="3" cm="1">
        <f t="array" ref="P32">IF(P$1&lt;=Last_Actual_Yr,_xlfn.XLOOKUP($C32&amp;$D32,GDB!$C$325:$C$341&amp;GDB!$D$325:$D$341,GDB!O$325:O$341),O32*(1+INDEX(P$20:P$22,$A32)))</f>
        <v>2373.2172499999997</v>
      </c>
      <c r="Q32" s="3" cm="1">
        <f t="array" ref="Q32">IF(Q$1&lt;=Last_Actual_Yr,_xlfn.XLOOKUP($C32&amp;$D32,GDB!$C$325:$C$341&amp;GDB!$D$325:$D$341,GDB!P$325:P$341),P32*(1+INDEX(Q$20:Q$22,$A32)))</f>
        <v>2326.2851520212016</v>
      </c>
      <c r="R32" s="3" cm="1">
        <f t="array" ref="R32">IF(R$1&lt;=Last_Actual_Yr,_xlfn.XLOOKUP($C32&amp;$D32,GDB!$C$325:$C$341&amp;GDB!$D$325:$D$341,GDB!Q$325:Q$341),Q32*(1+INDEX(R$20:R$22,$A32)))</f>
        <v>2310.8850572434799</v>
      </c>
      <c r="S32" s="3" cm="1">
        <f t="array" ref="S32">IF(S$1&lt;=Last_Actual_Yr,_xlfn.XLOOKUP($C32&amp;$D32,GDB!$C$325:$C$341&amp;GDB!$D$325:$D$341,GDB!R$325:R$341),R32*(1+INDEX(S$20:S$22,$A32)))</f>
        <v>2282.4578722227789</v>
      </c>
      <c r="T32" s="3" cm="1">
        <f t="array" ref="T32">IF(T$1&lt;=Last_Actual_Yr,_xlfn.XLOOKUP($C32&amp;$D32,GDB!$C$325:$C$341&amp;GDB!$D$325:$D$341,GDB!S$325:S$341),S32*(1+INDEX(T$20:T$22,$A32)))</f>
        <v>2249.5642134785912</v>
      </c>
      <c r="U32" s="3" cm="1">
        <f t="array" ref="U32">IF(U$1&lt;=Last_Actual_Yr,_xlfn.XLOOKUP($C32&amp;$D32,GDB!$C$325:$C$341&amp;GDB!$D$325:$D$341,GDB!T$325:T$341),T32*(1+INDEX(U$20:U$22,$A32)))</f>
        <v>2213.8865542986641</v>
      </c>
      <c r="V32" s="3" cm="1">
        <f t="array" ref="V32">IF(V$1&lt;=Last_Actual_Yr,_xlfn.XLOOKUP($C32&amp;$D32,GDB!$C$325:$C$341&amp;GDB!$D$325:$D$341,GDB!U$325:U$341),U32*(1+INDEX(V$20:V$22,$A32)))</f>
        <v>2173.9231725597665</v>
      </c>
      <c r="W32" s="3" cm="1">
        <f t="array" ref="W32">IF(W$1&lt;=Last_Actual_Yr,_xlfn.XLOOKUP($C32&amp;$D32,GDB!$C$325:$C$341&amp;GDB!$D$325:$D$341,GDB!V$325:V$341),V32*(1+INDEX(W$20:W$22,$A32)))</f>
        <v>2123.6441899661177</v>
      </c>
      <c r="X32" s="3" cm="1">
        <f t="array" ref="X32">IF(X$1&lt;=Last_Actual_Yr,_xlfn.XLOOKUP($C32&amp;$D32,GDB!$C$325:$C$341&amp;GDB!$D$325:$D$341,GDB!W$325:W$341),W32*(1+INDEX(X$20:X$22,$A32)))</f>
        <v>2058.7881104677485</v>
      </c>
      <c r="Y32" s="3" cm="1">
        <f t="array" ref="Y32">IF(Y$1&lt;=Last_Actual_Yr,_xlfn.XLOOKUP($C32&amp;$D32,GDB!$C$325:$C$341&amp;GDB!$D$325:$D$341,GDB!X$325:X$341),X32*(1+INDEX(Y$20:Y$22,$A32)))</f>
        <v>1978.3785540004849</v>
      </c>
      <c r="Z32" s="3" cm="1">
        <f t="array" ref="Z32">IF(Z$1&lt;=Last_Actual_Yr,_xlfn.XLOOKUP($C32&amp;$D32,GDB!$C$325:$C$341&amp;GDB!$D$325:$D$341,GDB!Y$325:Y$341),Y32*(1+INDEX(Z$20:Z$22,$A32)))</f>
        <v>1874.5727987041114</v>
      </c>
      <c r="AA32" s="3" cm="1">
        <f t="array" ref="AA32">IF(AA$1&lt;=Last_Actual_Yr,_xlfn.XLOOKUP($C32&amp;$D32,GDB!$C$325:$C$341&amp;GDB!$D$325:$D$341,GDB!Z$325:Z$341),Z32*(1+INDEX(AA$20:AA$22,$A32)))</f>
        <v>1750.3301656649846</v>
      </c>
      <c r="AB32" s="3" cm="1">
        <f t="array" ref="AB32">IF(AB$1&lt;=Last_Actual_Yr,_xlfn.XLOOKUP($C32&amp;$D32,GDB!$C$325:$C$341&amp;GDB!$D$325:$D$341,GDB!AA$325:AA$341),AA32*(1+INDEX(AB$20:AB$22,$A32)))</f>
        <v>1612.051127600274</v>
      </c>
      <c r="AC32" s="3" cm="1">
        <f t="array" ref="AC32">IF(AC$1&lt;=Last_Actual_Yr,_xlfn.XLOOKUP($C32&amp;$D32,GDB!$C$325:$C$341&amp;GDB!$D$325:$D$341,GDB!AB$325:AB$341),AB32*(1+INDEX(AC$20:AC$22,$A32)))</f>
        <v>1470.1134313338932</v>
      </c>
      <c r="AD32" s="3" cm="1">
        <f t="array" ref="AD32">IF(AD$1&lt;=Last_Actual_Yr,_xlfn.XLOOKUP($C32&amp;$D32,GDB!$C$325:$C$341&amp;GDB!$D$325:$D$341,GDB!AC$325:AC$341),AC32*(1+INDEX(AD$20:AD$22,$A32)))</f>
        <v>1335.2699691982727</v>
      </c>
      <c r="AE32" s="3" cm="1">
        <f t="array" ref="AE32">IF(AE$1&lt;=Last_Actual_Yr,_xlfn.XLOOKUP($C32&amp;$D32,GDB!$C$325:$C$341&amp;GDB!$D$325:$D$341,GDB!AD$325:AD$341),AD32*(1+INDEX(AE$20:AE$22,$A32)))</f>
        <v>1212.5881398943438</v>
      </c>
      <c r="AF32" s="3" cm="1">
        <f t="array" ref="AF32">IF(AF$1&lt;=Last_Actual_Yr,_xlfn.XLOOKUP($C32&amp;$D32,GDB!$C$325:$C$341&amp;GDB!$D$325:$D$341,GDB!AE$325:AE$341),AE32*(1+INDEX(AF$20:AF$22,$A32)))</f>
        <v>1099.2984966140239</v>
      </c>
      <c r="AG32" s="3" cm="1">
        <f t="array" ref="AG32">IF(AG$1&lt;=Last_Actual_Yr,_xlfn.XLOOKUP($C32&amp;$D32,GDB!$C$325:$C$341&amp;GDB!$D$325:$D$341,GDB!AF$325:AF$341),AF32*(1+INDEX(AG$20:AG$22,$A32)))</f>
        <v>999.93764936842069</v>
      </c>
      <c r="AH32" s="3" cm="1">
        <f t="array" ref="AH32">IF(AH$1&lt;=Last_Actual_Yr,_xlfn.XLOOKUP($C32&amp;$D32,GDB!$C$325:$C$341&amp;GDB!$D$325:$D$341,GDB!AG$325:AG$341),AG32*(1+INDEX(AH$20:AH$22,$A32)))</f>
        <v>913.88661480968915</v>
      </c>
      <c r="AI32" s="3" cm="1">
        <f t="array" ref="AI32">IF(AI$1&lt;=Last_Actual_Yr,_xlfn.XLOOKUP($C32&amp;$D32,GDB!$C$325:$C$341&amp;GDB!$D$325:$D$341,GDB!AH$325:AH$341),AH32*(1+INDEX(AI$20:AI$22,$A32)))</f>
        <v>833.06225077881652</v>
      </c>
      <c r="AJ32" s="3" cm="1">
        <f t="array" ref="AJ32">IF(AJ$1&lt;=Last_Actual_Yr,_xlfn.XLOOKUP($C32&amp;$D32,GDB!$C$325:$C$341&amp;GDB!$D$325:$D$341,GDB!AI$325:AI$341),AI32*(1+INDEX(AJ$20:AJ$22,$A32)))</f>
        <v>744.69260150107436</v>
      </c>
      <c r="AK32" s="3" cm="1">
        <f t="array" ref="AK32">IF(AK$1&lt;=Last_Actual_Yr,_xlfn.XLOOKUP($C32&amp;$D32,GDB!$C$325:$C$341&amp;GDB!$D$325:$D$341,GDB!AJ$325:AJ$341),AJ32*(1+INDEX(AK$20:AK$22,$A32)))</f>
        <v>652.30677880165433</v>
      </c>
      <c r="AL32" s="3" cm="1">
        <f t="array" ref="AL32">IF(AL$1&lt;=Last_Actual_Yr,_xlfn.XLOOKUP($C32&amp;$D32,GDB!$C$325:$C$341&amp;GDB!$D$325:$D$341,GDB!AK$325:AK$341),AK32*(1+INDEX(AL$20:AL$22,$A32)))</f>
        <v>553.27697930655484</v>
      </c>
      <c r="AM32" s="3" cm="1">
        <f t="array" ref="AM32">IF(AM$1&lt;=Last_Actual_Yr,_xlfn.XLOOKUP($C32&amp;$D32,GDB!$C$325:$C$341&amp;GDB!$D$325:$D$341,GDB!AL$325:AL$341),AL32*(1+INDEX(AM$20:AM$22,$A32)))</f>
        <v>449.26539352615811</v>
      </c>
      <c r="AN32" s="3" cm="1">
        <f t="array" ref="AN32">IF(AN$1&lt;=Last_Actual_Yr,_xlfn.XLOOKUP($C32&amp;$D32,GDB!$C$325:$C$341&amp;GDB!$D$325:$D$341,GDB!AM$325:AM$341),AM32*(1+INDEX(AN$20:AN$22,$A32)))</f>
        <v>350.60322680557454</v>
      </c>
      <c r="AO32" s="3" cm="1">
        <f t="array" ref="AO32">IF(AO$1&lt;=Last_Actual_Yr,_xlfn.XLOOKUP($C32&amp;$D32,GDB!$C$325:$C$341&amp;GDB!$D$325:$D$341,GDB!AN$325:AN$341),AN32*(1+INDEX(AO$20:AO$22,$A32)))</f>
        <v>261.43749442414753</v>
      </c>
      <c r="AP32" s="3" cm="1">
        <f t="array" ref="AP32">IF(AP$1&lt;=Last_Actual_Yr,_xlfn.XLOOKUP($C32&amp;$D32,GDB!$C$325:$C$341&amp;GDB!$D$325:$D$341,GDB!AO$325:AO$341),AO32*(1+INDEX(AP$20:AP$22,$A32)))</f>
        <v>184.93230763939653</v>
      </c>
      <c r="AQ32" s="3" cm="1">
        <f t="array" ref="AQ32">IF(AQ$1&lt;=Last_Actual_Yr,_xlfn.XLOOKUP($C32&amp;$D32,GDB!$C$325:$C$341&amp;GDB!$D$325:$D$341,GDB!AP$325:AP$341),AP32*(1+INDEX(AQ$20:AQ$22,$A32)))</f>
        <v>126.84015233859944</v>
      </c>
    </row>
    <row r="33" spans="1:43" outlineLevel="1" x14ac:dyDescent="0.3">
      <c r="A33">
        <f t="shared" ref="A33:A46" si="13">_xlfn.XMATCH(D33,$D$20:$D$22)</f>
        <v>2</v>
      </c>
      <c r="B33" t="s">
        <v>12</v>
      </c>
      <c r="C33" t="s">
        <v>13</v>
      </c>
      <c r="D33" t="s">
        <v>3</v>
      </c>
      <c r="F33" s="3" cm="1">
        <f t="array" ref="F33">IF(F$1&lt;=Last_Actual_Yr,_xlfn.XLOOKUP($C33&amp;$D33,GDB!$C$325:$C$341&amp;GDB!$D$325:$D$341,GDB!E$325:E$341),E33*(1+INDEX(F$20:F$22,$A33)))</f>
        <v>2735</v>
      </c>
      <c r="G33" s="3" cm="1">
        <f t="array" ref="G33">IF(G$1&lt;=Last_Actual_Yr,_xlfn.XLOOKUP($C33&amp;$D33,GDB!$C$325:$C$341&amp;GDB!$D$325:$D$341,GDB!F$325:F$341),F33*(1+INDEX(G$20:G$22,$A33)))</f>
        <v>2820.85925</v>
      </c>
      <c r="H33" s="3" cm="1">
        <f t="array" ref="H33">IF(H$1&lt;=Last_Actual_Yr,_xlfn.XLOOKUP($C33&amp;$D33,GDB!$C$325:$C$341&amp;GDB!$D$325:$D$341,GDB!G$325:G$341),G33*(1+INDEX(H$20:H$22,$A33)))</f>
        <v>2986.3689999999997</v>
      </c>
      <c r="I33" s="3" cm="1">
        <f t="array" ref="I33">IF(I$1&lt;=Last_Actual_Yr,_xlfn.XLOOKUP($C33&amp;$D33,GDB!$C$325:$C$341&amp;GDB!$D$325:$D$341,GDB!H$325:H$341),H33*(1+INDEX(I$20:I$22,$A33)))</f>
        <v>3127.1192499999997</v>
      </c>
      <c r="J33" s="3" cm="1">
        <f t="array" ref="J33">IF(J$1&lt;=Last_Actual_Yr,_xlfn.XLOOKUP($C33&amp;$D33,GDB!$C$325:$C$341&amp;GDB!$D$325:$D$341,GDB!I$325:I$341),I33*(1+INDEX(J$20:J$22,$A33)))</f>
        <v>3262.98425</v>
      </c>
      <c r="K33" s="3" cm="1">
        <f t="array" ref="K33">IF(K$1&lt;=Last_Actual_Yr,_xlfn.XLOOKUP($C33&amp;$D33,GDB!$C$325:$C$341&amp;GDB!$D$325:$D$341,GDB!J$325:J$341),J33*(1+INDEX(K$20:K$22,$A33)))</f>
        <v>3327.9079999999999</v>
      </c>
      <c r="L33" s="3" cm="1">
        <f t="array" ref="L33">IF(L$1&lt;=Last_Actual_Yr,_xlfn.XLOOKUP($C33&amp;$D33,GDB!$C$325:$C$341&amp;GDB!$D$325:$D$341,GDB!K$325:K$341),K33*(1+INDEX(L$20:L$22,$A33)))</f>
        <v>3315.8060000000005</v>
      </c>
      <c r="M33" s="3" cm="1">
        <f t="array" ref="M33">IF(M$1&lt;=Last_Actual_Yr,_xlfn.XLOOKUP($C33&amp;$D33,GDB!$C$325:$C$341&amp;GDB!$D$325:$D$341,GDB!L$325:L$341),L33*(1+INDEX(M$20:M$22,$A33)))</f>
        <v>3193.8760000000002</v>
      </c>
      <c r="N33" s="3" cm="1">
        <f t="array" ref="N33">IF(N$1&lt;=Last_Actual_Yr,_xlfn.XLOOKUP($C33&amp;$D33,GDB!$C$325:$C$341&amp;GDB!$D$325:$D$341,GDB!M$325:M$341),M33*(1+INDEX(N$20:N$22,$A33)))</f>
        <v>3105.6482500000002</v>
      </c>
      <c r="O33" s="3" cm="1">
        <f t="array" ref="O33">IF(O$1&lt;=Last_Actual_Yr,_xlfn.XLOOKUP($C33&amp;$D33,GDB!$C$325:$C$341&amp;GDB!$D$325:$D$341,GDB!N$325:N$341),N33*(1+INDEX(O$20:O$22,$A33)))</f>
        <v>3014.0457500000002</v>
      </c>
      <c r="P33" s="3" cm="1">
        <f t="array" ref="P33">IF(P$1&lt;=Last_Actual_Yr,_xlfn.XLOOKUP($C33&amp;$D33,GDB!$C$325:$C$341&amp;GDB!$D$325:$D$341,GDB!O$325:O$341),O33*(1+INDEX(P$20:P$22,$A33)))</f>
        <v>3182.7474999999995</v>
      </c>
      <c r="Q33" s="3" cm="1">
        <f t="array" ref="Q33">IF(Q$1&lt;=Last_Actual_Yr,_xlfn.XLOOKUP($C33&amp;$D33,GDB!$C$325:$C$341&amp;GDB!$D$325:$D$341,GDB!P$325:P$341),P33*(1+INDEX(Q$20:Q$22,$A33)))</f>
        <v>3235.9779916335751</v>
      </c>
      <c r="R33" s="3" cm="1">
        <f t="array" ref="R33">IF(R$1&lt;=Last_Actual_Yr,_xlfn.XLOOKUP($C33&amp;$D33,GDB!$C$325:$C$341&amp;GDB!$D$325:$D$341,GDB!Q$325:Q$341),Q33*(1+INDEX(R$20:R$22,$A33)))</f>
        <v>3161.5999625558184</v>
      </c>
      <c r="S33" s="3" cm="1">
        <f t="array" ref="S33">IF(S$1&lt;=Last_Actual_Yr,_xlfn.XLOOKUP($C33&amp;$D33,GDB!$C$325:$C$341&amp;GDB!$D$325:$D$341,GDB!R$325:R$341),R33*(1+INDEX(S$20:S$22,$A33)))</f>
        <v>3037.7000592347076</v>
      </c>
      <c r="T33" s="3" cm="1">
        <f t="array" ref="T33">IF(T$1&lt;=Last_Actual_Yr,_xlfn.XLOOKUP($C33&amp;$D33,GDB!$C$325:$C$341&amp;GDB!$D$325:$D$341,GDB!S$325:S$341),S33*(1+INDEX(T$20:T$22,$A33)))</f>
        <v>2867.6535014990036</v>
      </c>
      <c r="U33" s="3" cm="1">
        <f t="array" ref="U33">IF(U$1&lt;=Last_Actual_Yr,_xlfn.XLOOKUP($C33&amp;$D33,GDB!$C$325:$C$341&amp;GDB!$D$325:$D$341,GDB!T$325:T$341),T33*(1+INDEX(U$20:U$22,$A33)))</f>
        <v>2670.9341974588574</v>
      </c>
      <c r="V33" s="3" cm="1">
        <f t="array" ref="V33">IF(V$1&lt;=Last_Actual_Yr,_xlfn.XLOOKUP($C33&amp;$D33,GDB!$C$325:$C$341&amp;GDB!$D$325:$D$341,GDB!U$325:U$341),U33*(1+INDEX(V$20:V$22,$A33)))</f>
        <v>2453.9227092783913</v>
      </c>
      <c r="W33" s="3" cm="1">
        <f t="array" ref="W33">IF(W$1&lt;=Last_Actual_Yr,_xlfn.XLOOKUP($C33&amp;$D33,GDB!$C$325:$C$341&amp;GDB!$D$325:$D$341,GDB!V$325:V$341),V33*(1+INDEX(W$20:W$22,$A33)))</f>
        <v>2223.6760256913967</v>
      </c>
      <c r="X33" s="3" cm="1">
        <f t="array" ref="X33">IF(X$1&lt;=Last_Actual_Yr,_xlfn.XLOOKUP($C33&amp;$D33,GDB!$C$325:$C$341&amp;GDB!$D$325:$D$341,GDB!W$325:W$341),W33*(1+INDEX(X$20:X$22,$A33)))</f>
        <v>1973.0313409617597</v>
      </c>
      <c r="Y33" s="3" cm="1">
        <f t="array" ref="Y33">IF(Y$1&lt;=Last_Actual_Yr,_xlfn.XLOOKUP($C33&amp;$D33,GDB!$C$325:$C$341&amp;GDB!$D$325:$D$341,GDB!X$325:X$341),X33*(1+INDEX(Y$20:Y$22,$A33)))</f>
        <v>1724.2264461322793</v>
      </c>
      <c r="Z33" s="3" cm="1">
        <f t="array" ref="Z33">IF(Z$1&lt;=Last_Actual_Yr,_xlfn.XLOOKUP($C33&amp;$D33,GDB!$C$325:$C$341&amp;GDB!$D$325:$D$341,GDB!Y$325:Y$341),Y33*(1+INDEX(Z$20:Z$22,$A33)))</f>
        <v>1497.9770755104503</v>
      </c>
      <c r="AA33" s="3" cm="1">
        <f t="array" ref="AA33">IF(AA$1&lt;=Last_Actual_Yr,_xlfn.XLOOKUP($C33&amp;$D33,GDB!$C$325:$C$341&amp;GDB!$D$325:$D$341,GDB!Z$325:Z$341),Z33*(1+INDEX(AA$20:AA$22,$A33)))</f>
        <v>1309.055438758772</v>
      </c>
      <c r="AB33" s="3" cm="1">
        <f t="array" ref="AB33">IF(AB$1&lt;=Last_Actual_Yr,_xlfn.XLOOKUP($C33&amp;$D33,GDB!$C$325:$C$341&amp;GDB!$D$325:$D$341,GDB!AA$325:AA$341),AA33*(1+INDEX(AB$20:AB$22,$A33)))</f>
        <v>1157.9939741544481</v>
      </c>
      <c r="AC33" s="3" cm="1">
        <f t="array" ref="AC33">IF(AC$1&lt;=Last_Actual_Yr,_xlfn.XLOOKUP($C33&amp;$D33,GDB!$C$325:$C$341&amp;GDB!$D$325:$D$341,GDB!AB$325:AB$341),AB33*(1+INDEX(AC$20:AC$22,$A33)))</f>
        <v>1044.509594054766</v>
      </c>
      <c r="AD33" s="3" cm="1">
        <f t="array" ref="AD33">IF(AD$1&lt;=Last_Actual_Yr,_xlfn.XLOOKUP($C33&amp;$D33,GDB!$C$325:$C$341&amp;GDB!$D$325:$D$341,GDB!AC$325:AC$341),AC33*(1+INDEX(AD$20:AD$22,$A33)))</f>
        <v>966.24424570523047</v>
      </c>
      <c r="AE33" s="3" cm="1">
        <f t="array" ref="AE33">IF(AE$1&lt;=Last_Actual_Yr,_xlfn.XLOOKUP($C33&amp;$D33,GDB!$C$325:$C$341&amp;GDB!$D$325:$D$341,GDB!AD$325:AD$341),AD33*(1+INDEX(AE$20:AE$22,$A33)))</f>
        <v>905.17284703581333</v>
      </c>
      <c r="AF33" s="3" cm="1">
        <f t="array" ref="AF33">IF(AF$1&lt;=Last_Actual_Yr,_xlfn.XLOOKUP($C33&amp;$D33,GDB!$C$325:$C$341&amp;GDB!$D$325:$D$341,GDB!AE$325:AE$341),AE33*(1+INDEX(AF$20:AF$22,$A33)))</f>
        <v>848.07804839560833</v>
      </c>
      <c r="AG33" s="3" cm="1">
        <f t="array" ref="AG33">IF(AG$1&lt;=Last_Actual_Yr,_xlfn.XLOOKUP($C33&amp;$D33,GDB!$C$325:$C$341&amp;GDB!$D$325:$D$341,GDB!AF$325:AF$341),AF33*(1+INDEX(AG$20:AG$22,$A33)))</f>
        <v>788.07083129292721</v>
      </c>
      <c r="AH33" s="3" cm="1">
        <f t="array" ref="AH33">IF(AH$1&lt;=Last_Actual_Yr,_xlfn.XLOOKUP($C33&amp;$D33,GDB!$C$325:$C$341&amp;GDB!$D$325:$D$341,GDB!AG$325:AG$341),AG33*(1+INDEX(AH$20:AH$22,$A33)))</f>
        <v>725.40021128842227</v>
      </c>
      <c r="AI33" s="3" cm="1">
        <f t="array" ref="AI33">IF(AI$1&lt;=Last_Actual_Yr,_xlfn.XLOOKUP($C33&amp;$D33,GDB!$C$325:$C$341&amp;GDB!$D$325:$D$341,GDB!AH$325:AH$341),AH33*(1+INDEX(AI$20:AI$22,$A33)))</f>
        <v>655.99263124897925</v>
      </c>
      <c r="AJ33" s="3" cm="1">
        <f t="array" ref="AJ33">IF(AJ$1&lt;=Last_Actual_Yr,_xlfn.XLOOKUP($C33&amp;$D33,GDB!$C$325:$C$341&amp;GDB!$D$325:$D$341,GDB!AI$325:AI$341),AI33*(1+INDEX(AJ$20:AJ$22,$A33)))</f>
        <v>574.34478014359399</v>
      </c>
      <c r="AK33" s="3" cm="1">
        <f t="array" ref="AK33">IF(AK$1&lt;=Last_Actual_Yr,_xlfn.XLOOKUP($C33&amp;$D33,GDB!$C$325:$C$341&amp;GDB!$D$325:$D$341,GDB!AJ$325:AJ$341),AJ33*(1+INDEX(AK$20:AK$22,$A33)))</f>
        <v>494.85900407325062</v>
      </c>
      <c r="AL33" s="3" cm="1">
        <f t="array" ref="AL33">IF(AL$1&lt;=Last_Actual_Yr,_xlfn.XLOOKUP($C33&amp;$D33,GDB!$C$325:$C$341&amp;GDB!$D$325:$D$341,GDB!AK$325:AK$341),AK33*(1+INDEX(AL$20:AL$22,$A33)))</f>
        <v>417.12821881785135</v>
      </c>
      <c r="AM33" s="3" cm="1">
        <f t="array" ref="AM33">IF(AM$1&lt;=Last_Actual_Yr,_xlfn.XLOOKUP($C33&amp;$D33,GDB!$C$325:$C$341&amp;GDB!$D$325:$D$341,GDB!AL$325:AL$341),AL33*(1+INDEX(AM$20:AM$22,$A33)))</f>
        <v>337.91581383093944</v>
      </c>
      <c r="AN33" s="3" cm="1">
        <f t="array" ref="AN33">IF(AN$1&lt;=Last_Actual_Yr,_xlfn.XLOOKUP($C33&amp;$D33,GDB!$C$325:$C$341&amp;GDB!$D$325:$D$341,GDB!AM$325:AM$341),AM33*(1+INDEX(AN$20:AN$22,$A33)))</f>
        <v>262.13646216841818</v>
      </c>
      <c r="AO33" s="3" cm="1">
        <f t="array" ref="AO33">IF(AO$1&lt;=Last_Actual_Yr,_xlfn.XLOOKUP($C33&amp;$D33,GDB!$C$325:$C$341&amp;GDB!$D$325:$D$341,GDB!AN$325:AN$341),AN33*(1+INDEX(AO$20:AO$22,$A33)))</f>
        <v>196.754128226478</v>
      </c>
      <c r="AP33" s="3" cm="1">
        <f t="array" ref="AP33">IF(AP$1&lt;=Last_Actual_Yr,_xlfn.XLOOKUP($C33&amp;$D33,GDB!$C$325:$C$341&amp;GDB!$D$325:$D$341,GDB!AO$325:AO$341),AO33*(1+INDEX(AP$20:AP$22,$A33)))</f>
        <v>144.07945267311655</v>
      </c>
      <c r="AQ33" s="3" cm="1">
        <f t="array" ref="AQ33">IF(AQ$1&lt;=Last_Actual_Yr,_xlfn.XLOOKUP($C33&amp;$D33,GDB!$C$325:$C$341&amp;GDB!$D$325:$D$341,GDB!AP$325:AP$341),AP33*(1+INDEX(AQ$20:AQ$22,$A33)))</f>
        <v>106.99738942780631</v>
      </c>
    </row>
    <row r="34" spans="1:43" outlineLevel="1" x14ac:dyDescent="0.3">
      <c r="A34">
        <f t="shared" si="13"/>
        <v>3</v>
      </c>
      <c r="B34" t="s">
        <v>12</v>
      </c>
      <c r="C34" t="s">
        <v>13</v>
      </c>
      <c r="D34" t="s">
        <v>4</v>
      </c>
      <c r="F34" s="3" cm="1">
        <f t="array" ref="F34">IF(F$1&lt;=Last_Actual_Yr,_xlfn.XLOOKUP($C34&amp;$D34,GDB!$C$325:$C$341&amp;GDB!$D$325:$D$341,GDB!E$325:E$341),E34*(1+INDEX(F$20:F$22,$A34)))</f>
        <v>7084.75</v>
      </c>
      <c r="G34" s="3" cm="1">
        <f t="array" ref="G34">IF(G$1&lt;=Last_Actual_Yr,_xlfn.XLOOKUP($C34&amp;$D34,GDB!$C$325:$C$341&amp;GDB!$D$325:$D$341,GDB!F$325:F$341),F34*(1+INDEX(G$20:G$22,$A34)))</f>
        <v>7166.6980000000003</v>
      </c>
      <c r="H34" s="3" cm="1">
        <f t="array" ref="H34">IF(H$1&lt;=Last_Actual_Yr,_xlfn.XLOOKUP($C34&amp;$D34,GDB!$C$325:$C$341&amp;GDB!$D$325:$D$341,GDB!G$325:G$341),G34*(1+INDEX(H$20:H$22,$A34)))</f>
        <v>7460.9294999999993</v>
      </c>
      <c r="I34" s="3" cm="1">
        <f t="array" ref="I34">IF(I$1&lt;=Last_Actual_Yr,_xlfn.XLOOKUP($C34&amp;$D34,GDB!$C$325:$C$341&amp;GDB!$D$325:$D$341,GDB!H$325:H$341),H34*(1+INDEX(I$20:I$22,$A34)))</f>
        <v>8327.2807499999999</v>
      </c>
      <c r="J34" s="3" cm="1">
        <f t="array" ref="J34">IF(J$1&lt;=Last_Actual_Yr,_xlfn.XLOOKUP($C34&amp;$D34,GDB!$C$325:$C$341&amp;GDB!$D$325:$D$341,GDB!I$325:I$341),I34*(1+INDEX(J$20:J$22,$A34)))</f>
        <v>8499.8259999999991</v>
      </c>
      <c r="K34" s="3" cm="1">
        <f t="array" ref="K34">IF(K$1&lt;=Last_Actual_Yr,_xlfn.XLOOKUP($C34&amp;$D34,GDB!$C$325:$C$341&amp;GDB!$D$325:$D$341,GDB!J$325:J$341),J34*(1+INDEX(K$20:K$22,$A34)))</f>
        <v>8560.3287500000006</v>
      </c>
      <c r="L34" s="3" cm="1">
        <f t="array" ref="L34">IF(L$1&lt;=Last_Actual_Yr,_xlfn.XLOOKUP($C34&amp;$D34,GDB!$C$325:$C$341&amp;GDB!$D$325:$D$341,GDB!K$325:K$341),K34*(1+INDEX(L$20:L$22,$A34)))</f>
        <v>8565.4517500000002</v>
      </c>
      <c r="M34" s="3" cm="1">
        <f t="array" ref="M34">IF(M$1&lt;=Last_Actual_Yr,_xlfn.XLOOKUP($C34&amp;$D34,GDB!$C$325:$C$341&amp;GDB!$D$325:$D$341,GDB!L$325:L$341),L34*(1+INDEX(M$20:M$22,$A34)))</f>
        <v>8361.3424999999988</v>
      </c>
      <c r="N34" s="3" cm="1">
        <f t="array" ref="N34">IF(N$1&lt;=Last_Actual_Yr,_xlfn.XLOOKUP($C34&amp;$D34,GDB!$C$325:$C$341&amp;GDB!$D$325:$D$341,GDB!M$325:M$341),M34*(1+INDEX(N$20:N$22,$A34)))</f>
        <v>8080.2220000000007</v>
      </c>
      <c r="O34" s="3" cm="1">
        <f t="array" ref="O34">IF(O$1&lt;=Last_Actual_Yr,_xlfn.XLOOKUP($C34&amp;$D34,GDB!$C$325:$C$341&amp;GDB!$D$325:$D$341,GDB!N$325:N$341),N34*(1+INDEX(O$20:O$22,$A34)))</f>
        <v>7707.1067499999999</v>
      </c>
      <c r="P34" s="3" cm="1">
        <f t="array" ref="P34">IF(P$1&lt;=Last_Actual_Yr,_xlfn.XLOOKUP($C34&amp;$D34,GDB!$C$325:$C$341&amp;GDB!$D$325:$D$341,GDB!O$325:O$341),O34*(1+INDEX(P$20:P$22,$A34)))</f>
        <v>7728.3305</v>
      </c>
      <c r="Q34" s="3" cm="1">
        <f t="array" ref="Q34">IF(Q$1&lt;=Last_Actual_Yr,_xlfn.XLOOKUP($C34&amp;$D34,GDB!$C$325:$C$341&amp;GDB!$D$325:$D$341,GDB!P$325:P$341),P34*(1+INDEX(Q$20:Q$22,$A34)))</f>
        <v>7085.8666065952166</v>
      </c>
      <c r="R34" s="3" cm="1">
        <f t="array" ref="R34">IF(R$1&lt;=Last_Actual_Yr,_xlfn.XLOOKUP($C34&amp;$D34,GDB!$C$325:$C$341&amp;GDB!$D$325:$D$341,GDB!Q$325:Q$341),Q34*(1+INDEX(R$20:R$22,$A34)))</f>
        <v>6681.7598068405141</v>
      </c>
      <c r="S34" s="3" cm="1">
        <f t="array" ref="S34">IF(S$1&lt;=Last_Actual_Yr,_xlfn.XLOOKUP($C34&amp;$D34,GDB!$C$325:$C$341&amp;GDB!$D$325:$D$341,GDB!R$325:R$341),R34*(1+INDEX(S$20:S$22,$A34)))</f>
        <v>5988.0339684455494</v>
      </c>
      <c r="T34" s="3" cm="1">
        <f t="array" ref="T34">IF(T$1&lt;=Last_Actual_Yr,_xlfn.XLOOKUP($C34&amp;$D34,GDB!$C$325:$C$341&amp;GDB!$D$325:$D$341,GDB!S$325:S$341),S34*(1+INDEX(T$20:T$22,$A34)))</f>
        <v>5314.6534915201564</v>
      </c>
      <c r="U34" s="3" cm="1">
        <f t="array" ref="U34">IF(U$1&lt;=Last_Actual_Yr,_xlfn.XLOOKUP($C34&amp;$D34,GDB!$C$325:$C$341&amp;GDB!$D$325:$D$341,GDB!T$325:T$341),T34*(1+INDEX(U$20:U$22,$A34)))</f>
        <v>4997.776615213852</v>
      </c>
      <c r="V34" s="3" cm="1">
        <f t="array" ref="V34">IF(V$1&lt;=Last_Actual_Yr,_xlfn.XLOOKUP($C34&amp;$D34,GDB!$C$325:$C$341&amp;GDB!$D$325:$D$341,GDB!U$325:U$341),U34*(1+INDEX(V$20:V$22,$A34)))</f>
        <v>4787.9239393480302</v>
      </c>
      <c r="W34" s="3" cm="1">
        <f t="array" ref="W34">IF(W$1&lt;=Last_Actual_Yr,_xlfn.XLOOKUP($C34&amp;$D34,GDB!$C$325:$C$341&amp;GDB!$D$325:$D$341,GDB!V$325:V$341),V34*(1+INDEX(W$20:W$22,$A34)))</f>
        <v>4601.2247565941825</v>
      </c>
      <c r="X34" s="3" cm="1">
        <f t="array" ref="X34">IF(X$1&lt;=Last_Actual_Yr,_xlfn.XLOOKUP($C34&amp;$D34,GDB!$C$325:$C$341&amp;GDB!$D$325:$D$341,GDB!W$325:W$341),W34*(1+INDEX(X$20:X$22,$A34)))</f>
        <v>4456.8342942467743</v>
      </c>
      <c r="Y34" s="3" cm="1">
        <f t="array" ref="Y34">IF(Y$1&lt;=Last_Actual_Yr,_xlfn.XLOOKUP($C34&amp;$D34,GDB!$C$325:$C$341&amp;GDB!$D$325:$D$341,GDB!X$325:X$341),X34*(1+INDEX(Y$20:Y$22,$A34)))</f>
        <v>4326.0565685706588</v>
      </c>
      <c r="Z34" s="3" cm="1">
        <f t="array" ref="Z34">IF(Z$1&lt;=Last_Actual_Yr,_xlfn.XLOOKUP($C34&amp;$D34,GDB!$C$325:$C$341&amp;GDB!$D$325:$D$341,GDB!Y$325:Y$341),Y34*(1+INDEX(Z$20:Z$22,$A34)))</f>
        <v>4191.5544070911301</v>
      </c>
      <c r="AA34" s="3" cm="1">
        <f t="array" ref="AA34">IF(AA$1&lt;=Last_Actual_Yr,_xlfn.XLOOKUP($C34&amp;$D34,GDB!$C$325:$C$341&amp;GDB!$D$325:$D$341,GDB!Z$325:Z$341),Z34*(1+INDEX(AA$20:AA$22,$A34)))</f>
        <v>4074.9108262392424</v>
      </c>
      <c r="AB34" s="3" cm="1">
        <f t="array" ref="AB34">IF(AB$1&lt;=Last_Actual_Yr,_xlfn.XLOOKUP($C34&amp;$D34,GDB!$C$325:$C$341&amp;GDB!$D$325:$D$341,GDB!AA$325:AA$341),AA34*(1+INDEX(AB$20:AB$22,$A34)))</f>
        <v>3965.752302277856</v>
      </c>
      <c r="AC34" s="3" cm="1">
        <f t="array" ref="AC34">IF(AC$1&lt;=Last_Actual_Yr,_xlfn.XLOOKUP($C34&amp;$D34,GDB!$C$325:$C$341&amp;GDB!$D$325:$D$341,GDB!AB$325:AB$341),AB34*(1+INDEX(AC$20:AC$22,$A34)))</f>
        <v>3835.7716828749603</v>
      </c>
      <c r="AD34" s="3" cm="1">
        <f t="array" ref="AD34">IF(AD$1&lt;=Last_Actual_Yr,_xlfn.XLOOKUP($C34&amp;$D34,GDB!$C$325:$C$341&amp;GDB!$D$325:$D$341,GDB!AC$325:AC$341),AC34*(1+INDEX(AD$20:AD$22,$A34)))</f>
        <v>3691.2837250846096</v>
      </c>
      <c r="AE34" s="3" cm="1">
        <f t="array" ref="AE34">IF(AE$1&lt;=Last_Actual_Yr,_xlfn.XLOOKUP($C34&amp;$D34,GDB!$C$325:$C$341&amp;GDB!$D$325:$D$341,GDB!AD$325:AD$341),AD34*(1+INDEX(AE$20:AE$22,$A34)))</f>
        <v>3549.5223334390244</v>
      </c>
      <c r="AF34" s="3" cm="1">
        <f t="array" ref="AF34">IF(AF$1&lt;=Last_Actual_Yr,_xlfn.XLOOKUP($C34&amp;$D34,GDB!$C$325:$C$341&amp;GDB!$D$325:$D$341,GDB!AE$325:AE$341),AE34*(1+INDEX(AF$20:AF$22,$A34)))</f>
        <v>3405.4247861719791</v>
      </c>
      <c r="AG34" s="3" cm="1">
        <f t="array" ref="AG34">IF(AG$1&lt;=Last_Actual_Yr,_xlfn.XLOOKUP($C34&amp;$D34,GDB!$C$325:$C$341&amp;GDB!$D$325:$D$341,GDB!AF$325:AF$341),AF34*(1+INDEX(AG$20:AG$22,$A34)))</f>
        <v>3232.8026832948863</v>
      </c>
      <c r="AH34" s="3" cm="1">
        <f t="array" ref="AH34">IF(AH$1&lt;=Last_Actual_Yr,_xlfn.XLOOKUP($C34&amp;$D34,GDB!$C$325:$C$341&amp;GDB!$D$325:$D$341,GDB!AG$325:AG$341),AG34*(1+INDEX(AH$20:AH$22,$A34)))</f>
        <v>3029.7522447714809</v>
      </c>
      <c r="AI34" s="3" cm="1">
        <f t="array" ref="AI34">IF(AI$1&lt;=Last_Actual_Yr,_xlfn.XLOOKUP($C34&amp;$D34,GDB!$C$325:$C$341&amp;GDB!$D$325:$D$341,GDB!AH$325:AH$341),AH34*(1+INDEX(AI$20:AI$22,$A34)))</f>
        <v>2775.0696187356334</v>
      </c>
      <c r="AJ34" s="3" cm="1">
        <f t="array" ref="AJ34">IF(AJ$1&lt;=Last_Actual_Yr,_xlfn.XLOOKUP($C34&amp;$D34,GDB!$C$325:$C$341&amp;GDB!$D$325:$D$341,GDB!AI$325:AI$341),AI34*(1+INDEX(AJ$20:AJ$22,$A34)))</f>
        <v>2489.6346542555661</v>
      </c>
      <c r="AK34" s="3" cm="1">
        <f t="array" ref="AK34">IF(AK$1&lt;=Last_Actual_Yr,_xlfn.XLOOKUP($C34&amp;$D34,GDB!$C$325:$C$341&amp;GDB!$D$325:$D$341,GDB!AJ$325:AJ$341),AJ34*(1+INDEX(AK$20:AK$22,$A34)))</f>
        <v>2198.5601720254549</v>
      </c>
      <c r="AL34" s="3" cm="1">
        <f t="array" ref="AL34">IF(AL$1&lt;=Last_Actual_Yr,_xlfn.XLOOKUP($C34&amp;$D34,GDB!$C$325:$C$341&amp;GDB!$D$325:$D$341,GDB!AK$325:AK$341),AK34*(1+INDEX(AL$20:AL$22,$A34)))</f>
        <v>1858.4103182365275</v>
      </c>
      <c r="AM34" s="3" cm="1">
        <f t="array" ref="AM34">IF(AM$1&lt;=Last_Actual_Yr,_xlfn.XLOOKUP($C34&amp;$D34,GDB!$C$325:$C$341&amp;GDB!$D$325:$D$341,GDB!AL$325:AL$341),AL34*(1+INDEX(AM$20:AM$22,$A34)))</f>
        <v>1486.0145909182784</v>
      </c>
      <c r="AN34" s="3" cm="1">
        <f t="array" ref="AN34">IF(AN$1&lt;=Last_Actual_Yr,_xlfn.XLOOKUP($C34&amp;$D34,GDB!$C$325:$C$341&amp;GDB!$D$325:$D$341,GDB!AM$325:AM$341),AM34*(1+INDEX(AN$20:AN$22,$A34)))</f>
        <v>1193.4633322817613</v>
      </c>
      <c r="AO34" s="3" cm="1">
        <f t="array" ref="AO34">IF(AO$1&lt;=Last_Actual_Yr,_xlfn.XLOOKUP($C34&amp;$D34,GDB!$C$325:$C$341&amp;GDB!$D$325:$D$341,GDB!AN$325:AN$341),AN34*(1+INDEX(AO$20:AO$22,$A34)))</f>
        <v>914.97562104260248</v>
      </c>
      <c r="AP34" s="3" cm="1">
        <f t="array" ref="AP34">IF(AP$1&lt;=Last_Actual_Yr,_xlfn.XLOOKUP($C34&amp;$D34,GDB!$C$325:$C$341&amp;GDB!$D$325:$D$341,GDB!AO$325:AO$341),AO34*(1+INDEX(AP$20:AP$22,$A34)))</f>
        <v>595.32283628428343</v>
      </c>
      <c r="AQ34" s="3" cm="1">
        <f t="array" ref="AQ34">IF(AQ$1&lt;=Last_Actual_Yr,_xlfn.XLOOKUP($C34&amp;$D34,GDB!$C$325:$C$341&amp;GDB!$D$325:$D$341,GDB!AP$325:AP$341),AP34*(1+INDEX(AQ$20:AQ$22,$A34)))</f>
        <v>318.06059827315124</v>
      </c>
    </row>
    <row r="35" spans="1:43" outlineLevel="1" x14ac:dyDescent="0.3">
      <c r="A35">
        <f t="shared" si="13"/>
        <v>1</v>
      </c>
      <c r="B35" t="s">
        <v>14</v>
      </c>
      <c r="C35" t="s">
        <v>15</v>
      </c>
      <c r="D35" t="s">
        <v>2</v>
      </c>
      <c r="F35" s="3" cm="1">
        <f t="array" ref="F35">IF(F$1&lt;=Last_Actual_Yr,_xlfn.XLOOKUP($C35&amp;$D35,GDB!$C$325:$C$341&amp;GDB!$D$325:$D$341,GDB!E$325:E$341),E35*(1+INDEX(F$20:F$22,$A35)))</f>
        <v>1327</v>
      </c>
      <c r="G35" s="3" cm="1">
        <f t="array" ref="G35">IF(G$1&lt;=Last_Actual_Yr,_xlfn.XLOOKUP($C35&amp;$D35,GDB!$C$325:$C$341&amp;GDB!$D$325:$D$341,GDB!F$325:F$341),F35*(1+INDEX(G$20:G$22,$A35)))</f>
        <v>1252</v>
      </c>
      <c r="H35" s="3" cm="1">
        <f t="array" ref="H35">IF(H$1&lt;=Last_Actual_Yr,_xlfn.XLOOKUP($C35&amp;$D35,GDB!$C$325:$C$341&amp;GDB!$D$325:$D$341,GDB!G$325:G$341),G35*(1+INDEX(H$20:H$22,$A35)))</f>
        <v>1316.711</v>
      </c>
      <c r="I35" s="3" cm="1">
        <f t="array" ref="I35">IF(I$1&lt;=Last_Actual_Yr,_xlfn.XLOOKUP($C35&amp;$D35,GDB!$C$325:$C$341&amp;GDB!$D$325:$D$341,GDB!H$325:H$341),H35*(1+INDEX(I$20:I$22,$A35)))</f>
        <v>1249.5619999999999</v>
      </c>
      <c r="J35" s="3" cm="1">
        <f t="array" ref="J35">IF(J$1&lt;=Last_Actual_Yr,_xlfn.XLOOKUP($C35&amp;$D35,GDB!$C$325:$C$341&amp;GDB!$D$325:$D$341,GDB!I$325:I$341),I35*(1+INDEX(J$20:J$22,$A35)))</f>
        <v>1285.6423431849103</v>
      </c>
      <c r="K35" s="3" cm="1">
        <f t="array" ref="K35">IF(K$1&lt;=Last_Actual_Yr,_xlfn.XLOOKUP($C35&amp;$D35,GDB!$C$325:$C$341&amp;GDB!$D$325:$D$341,GDB!J$325:J$341),J35*(1+INDEX(K$20:K$22,$A35)))</f>
        <v>1307.1110000000001</v>
      </c>
      <c r="L35" s="3" cm="1">
        <f t="array" ref="L35">IF(L$1&lt;=Last_Actual_Yr,_xlfn.XLOOKUP($C35&amp;$D35,GDB!$C$325:$C$341&amp;GDB!$D$325:$D$341,GDB!K$325:K$341),K35*(1+INDEX(L$20:L$22,$A35)))</f>
        <v>1260.539</v>
      </c>
      <c r="M35" s="3" cm="1">
        <f t="array" ref="M35">IF(M$1&lt;=Last_Actual_Yr,_xlfn.XLOOKUP($C35&amp;$D35,GDB!$C$325:$C$341&amp;GDB!$D$325:$D$341,GDB!L$325:L$341),L35*(1+INDEX(M$20:M$22,$A35)))</f>
        <v>1293.0070000000001</v>
      </c>
      <c r="N35" s="3" cm="1">
        <f t="array" ref="N35">IF(N$1&lt;=Last_Actual_Yr,_xlfn.XLOOKUP($C35&amp;$D35,GDB!$C$325:$C$341&amp;GDB!$D$325:$D$341,GDB!M$325:M$341),M35*(1+INDEX(N$20:N$22,$A35)))</f>
        <v>1270</v>
      </c>
      <c r="O35" s="3" cm="1">
        <f t="array" ref="O35">IF(O$1&lt;=Last_Actual_Yr,_xlfn.XLOOKUP($C35&amp;$D35,GDB!$C$325:$C$341&amp;GDB!$D$325:$D$341,GDB!N$325:N$341),N35*(1+INDEX(O$20:O$22,$A35)))</f>
        <v>1205.82</v>
      </c>
      <c r="P35" s="3" cm="1">
        <f t="array" ref="P35">IF(P$1&lt;=Last_Actual_Yr,_xlfn.XLOOKUP($C35&amp;$D35,GDB!$C$325:$C$341&amp;GDB!$D$325:$D$341,GDB!O$325:O$341),O35*(1+INDEX(P$20:P$22,$A35)))</f>
        <v>1236.3389999999999</v>
      </c>
      <c r="Q35" s="3" cm="1">
        <f t="array" ref="Q35">IF(Q$1&lt;=Last_Actual_Yr,_xlfn.XLOOKUP($C35&amp;$D35,GDB!$C$325:$C$341&amp;GDB!$D$325:$D$341,GDB!P$325:P$341),P35*(1+INDEX(Q$20:Q$22,$A35)))</f>
        <v>1243.45</v>
      </c>
      <c r="R35" s="3" cm="1">
        <f t="array" ref="R35">IF(R$1&lt;=Last_Actual_Yr,_xlfn.XLOOKUP($C35&amp;$D35,GDB!$C$325:$C$341&amp;GDB!$D$325:$D$341,GDB!Q$325:Q$341),Q35*(1+INDEX(R$20:R$22,$A35)))</f>
        <v>1235.2183144584747</v>
      </c>
      <c r="S35" s="3" cm="1">
        <f t="array" ref="S35">IF(S$1&lt;=Last_Actual_Yr,_xlfn.XLOOKUP($C35&amp;$D35,GDB!$C$325:$C$341&amp;GDB!$D$325:$D$341,GDB!R$325:R$341),R35*(1+INDEX(S$20:S$22,$A35)))</f>
        <v>1220.023365901425</v>
      </c>
      <c r="T35" s="3" cm="1">
        <f t="array" ref="T35">IF(T$1&lt;=Last_Actual_Yr,_xlfn.XLOOKUP($C35&amp;$D35,GDB!$C$325:$C$341&amp;GDB!$D$325:$D$341,GDB!S$325:S$341),S35*(1+INDEX(T$20:T$22,$A35)))</f>
        <v>1202.4409900134465</v>
      </c>
      <c r="U35" s="3" cm="1">
        <f t="array" ref="U35">IF(U$1&lt;=Last_Actual_Yr,_xlfn.XLOOKUP($C35&amp;$D35,GDB!$C$325:$C$341&amp;GDB!$D$325:$D$341,GDB!T$325:T$341),T35*(1+INDEX(U$20:U$22,$A35)))</f>
        <v>1183.3705053530705</v>
      </c>
      <c r="V35" s="3" cm="1">
        <f t="array" ref="V35">IF(V$1&lt;=Last_Actual_Yr,_xlfn.XLOOKUP($C35&amp;$D35,GDB!$C$325:$C$341&amp;GDB!$D$325:$D$341,GDB!U$325:U$341),U35*(1+INDEX(V$20:V$22,$A35)))</f>
        <v>1162.0092087897249</v>
      </c>
      <c r="W35" s="3" cm="1">
        <f t="array" ref="W35">IF(W$1&lt;=Last_Actual_Yr,_xlfn.XLOOKUP($C35&amp;$D35,GDB!$C$325:$C$341&amp;GDB!$D$325:$D$341,GDB!V$325:V$341),V35*(1+INDEX(W$20:W$22,$A35)))</f>
        <v>1135.1339992515682</v>
      </c>
      <c r="X35" s="3" cm="1">
        <f t="array" ref="X35">IF(X$1&lt;=Last_Actual_Yr,_xlfn.XLOOKUP($C35&amp;$D35,GDB!$C$325:$C$341&amp;GDB!$D$325:$D$341,GDB!W$325:W$341),W35*(1+INDEX(X$20:X$22,$A35)))</f>
        <v>1100.4670144315094</v>
      </c>
      <c r="Y35" s="3" cm="1">
        <f t="array" ref="Y35">IF(Y$1&lt;=Last_Actual_Yr,_xlfn.XLOOKUP($C35&amp;$D35,GDB!$C$325:$C$341&amp;GDB!$D$325:$D$341,GDB!X$325:X$341),X35*(1+INDEX(Y$20:Y$22,$A35)))</f>
        <v>1057.4863579533703</v>
      </c>
      <c r="Z35" s="3" cm="1">
        <f t="array" ref="Z35">IF(Z$1&lt;=Last_Actual_Yr,_xlfn.XLOOKUP($C35&amp;$D35,GDB!$C$325:$C$341&amp;GDB!$D$325:$D$341,GDB!Y$325:Y$341),Y35*(1+INDEX(Z$20:Z$22,$A35)))</f>
        <v>1001.9999244389207</v>
      </c>
      <c r="AA35" s="3" cm="1">
        <f t="array" ref="AA35">IF(AA$1&lt;=Last_Actual_Yr,_xlfn.XLOOKUP($C35&amp;$D35,GDB!$C$325:$C$341&amp;GDB!$D$325:$D$341,GDB!Z$325:Z$341),Z35*(1+INDEX(AA$20:AA$22,$A35)))</f>
        <v>935.58953536074887</v>
      </c>
      <c r="AB35" s="3" cm="1">
        <f t="array" ref="AB35">IF(AB$1&lt;=Last_Actual_Yr,_xlfn.XLOOKUP($C35&amp;$D35,GDB!$C$325:$C$341&amp;GDB!$D$325:$D$341,GDB!AA$325:AA$341),AA35*(1+INDEX(AB$20:AB$22,$A35)))</f>
        <v>861.67638256769112</v>
      </c>
      <c r="AC35" s="3" cm="1">
        <f t="array" ref="AC35">IF(AC$1&lt;=Last_Actual_Yr,_xlfn.XLOOKUP($C35&amp;$D35,GDB!$C$325:$C$341&amp;GDB!$D$325:$D$341,GDB!AB$325:AB$341),AB35*(1+INDEX(AC$20:AC$22,$A35)))</f>
        <v>785.8075974064717</v>
      </c>
      <c r="AD35" s="3" cm="1">
        <f t="array" ref="AD35">IF(AD$1&lt;=Last_Actual_Yr,_xlfn.XLOOKUP($C35&amp;$D35,GDB!$C$325:$C$341&amp;GDB!$D$325:$D$341,GDB!AC$325:AC$341),AC35*(1+INDEX(AD$20:AD$22,$A35)))</f>
        <v>713.73083465584523</v>
      </c>
      <c r="AE35" s="3" cm="1">
        <f t="array" ref="AE35">IF(AE$1&lt;=Last_Actual_Yr,_xlfn.XLOOKUP($C35&amp;$D35,GDB!$C$325:$C$341&amp;GDB!$D$325:$D$341,GDB!AD$325:AD$341),AD35*(1+INDEX(AE$20:AE$22,$A35)))</f>
        <v>648.15472911460154</v>
      </c>
      <c r="AF35" s="3" cm="1">
        <f t="array" ref="AF35">IF(AF$1&lt;=Last_Actual_Yr,_xlfn.XLOOKUP($C35&amp;$D35,GDB!$C$325:$C$341&amp;GDB!$D$325:$D$341,GDB!AE$325:AE$341),AE35*(1+INDEX(AF$20:AF$22,$A35)))</f>
        <v>587.59895124080197</v>
      </c>
      <c r="AG35" s="3" cm="1">
        <f t="array" ref="AG35">IF(AG$1&lt;=Last_Actual_Yr,_xlfn.XLOOKUP($C35&amp;$D35,GDB!$C$325:$C$341&amp;GDB!$D$325:$D$341,GDB!AF$325:AF$341),AF35*(1+INDEX(AG$20:AG$22,$A35)))</f>
        <v>534.48841773625804</v>
      </c>
      <c r="AH35" s="3" cm="1">
        <f t="array" ref="AH35">IF(AH$1&lt;=Last_Actual_Yr,_xlfn.XLOOKUP($C35&amp;$D35,GDB!$C$325:$C$341&amp;GDB!$D$325:$D$341,GDB!AG$325:AG$341),AG35*(1+INDEX(AH$20:AH$22,$A35)))</f>
        <v>488.49226854144104</v>
      </c>
      <c r="AI35" s="3" cm="1">
        <f t="array" ref="AI35">IF(AI$1&lt;=Last_Actual_Yr,_xlfn.XLOOKUP($C35&amp;$D35,GDB!$C$325:$C$341&amp;GDB!$D$325:$D$341,GDB!AH$325:AH$341),AH35*(1+INDEX(AI$20:AI$22,$A35)))</f>
        <v>445.28988840035311</v>
      </c>
      <c r="AJ35" s="3" cm="1">
        <f t="array" ref="AJ35">IF(AJ$1&lt;=Last_Actual_Yr,_xlfn.XLOOKUP($C35&amp;$D35,GDB!$C$325:$C$341&amp;GDB!$D$325:$D$341,GDB!AI$325:AI$341),AI35*(1+INDEX(AJ$20:AJ$22,$A35)))</f>
        <v>398.05438921877771</v>
      </c>
      <c r="AK35" s="3" cm="1">
        <f t="array" ref="AK35">IF(AK$1&lt;=Last_Actual_Yr,_xlfn.XLOOKUP($C35&amp;$D35,GDB!$C$325:$C$341&amp;GDB!$D$325:$D$341,GDB!AJ$325:AJ$341),AJ35*(1+INDEX(AK$20:AK$22,$A35)))</f>
        <v>348.67215800959752</v>
      </c>
      <c r="AL35" s="3" cm="1">
        <f t="array" ref="AL35">IF(AL$1&lt;=Last_Actual_Yr,_xlfn.XLOOKUP($C35&amp;$D35,GDB!$C$325:$C$341&amp;GDB!$D$325:$D$341,GDB!AK$325:AK$341),AK35*(1+INDEX(AL$20:AL$22,$A35)))</f>
        <v>295.7385767264982</v>
      </c>
      <c r="AM35" s="3" cm="1">
        <f t="array" ref="AM35">IF(AM$1&lt;=Last_Actual_Yr,_xlfn.XLOOKUP($C35&amp;$D35,GDB!$C$325:$C$341&amp;GDB!$D$325:$D$341,GDB!AL$325:AL$341),AL35*(1+INDEX(AM$20:AM$22,$A35)))</f>
        <v>240.14212234245045</v>
      </c>
      <c r="AN35" s="3" cm="1">
        <f t="array" ref="AN35">IF(AN$1&lt;=Last_Actual_Yr,_xlfn.XLOOKUP($C35&amp;$D35,GDB!$C$325:$C$341&amp;GDB!$D$325:$D$341,GDB!AM$325:AM$341),AM35*(1+INDEX(AN$20:AN$22,$A35)))</f>
        <v>187.40504877169005</v>
      </c>
      <c r="AO35" s="3" cm="1">
        <f t="array" ref="AO35">IF(AO$1&lt;=Last_Actual_Yr,_xlfn.XLOOKUP($C35&amp;$D35,GDB!$C$325:$C$341&amp;GDB!$D$325:$D$341,GDB!AN$325:AN$341),AN35*(1+INDEX(AO$20:AO$22,$A35)))</f>
        <v>139.74402585996623</v>
      </c>
      <c r="AP35" s="3" cm="1">
        <f t="array" ref="AP35">IF(AP$1&lt;=Last_Actual_Yr,_xlfn.XLOOKUP($C35&amp;$D35,GDB!$C$325:$C$341&amp;GDB!$D$325:$D$341,GDB!AO$325:AO$341),AO35*(1+INDEX(AP$20:AP$22,$A35)))</f>
        <v>98.850339879619298</v>
      </c>
      <c r="AQ35" s="3" cm="1">
        <f t="array" ref="AQ35">IF(AQ$1&lt;=Last_Actual_Yr,_xlfn.XLOOKUP($C35&amp;$D35,GDB!$C$325:$C$341&amp;GDB!$D$325:$D$341,GDB!AP$325:AP$341),AP35*(1+INDEX(AQ$20:AQ$22,$A35)))</f>
        <v>67.798819628108106</v>
      </c>
    </row>
    <row r="36" spans="1:43" outlineLevel="1" x14ac:dyDescent="0.3">
      <c r="A36">
        <f t="shared" si="13"/>
        <v>2</v>
      </c>
      <c r="B36" t="s">
        <v>14</v>
      </c>
      <c r="C36" t="s">
        <v>15</v>
      </c>
      <c r="D36" t="s">
        <v>3</v>
      </c>
      <c r="F36" s="3" cm="1">
        <f t="array" ref="F36">IF(F$1&lt;=Last_Actual_Yr,_xlfn.XLOOKUP($C36&amp;$D36,GDB!$C$325:$C$341&amp;GDB!$D$325:$D$341,GDB!E$325:E$341),E36*(1+INDEX(F$20:F$22,$A36)))</f>
        <v>1240</v>
      </c>
      <c r="G36" s="3" cm="1">
        <f t="array" ref="G36">IF(G$1&lt;=Last_Actual_Yr,_xlfn.XLOOKUP($C36&amp;$D36,GDB!$C$325:$C$341&amp;GDB!$D$325:$D$341,GDB!F$325:F$341),F36*(1+INDEX(G$20:G$22,$A36)))</f>
        <v>1410</v>
      </c>
      <c r="H36" s="3" cm="1">
        <f t="array" ref="H36">IF(H$1&lt;=Last_Actual_Yr,_xlfn.XLOOKUP($C36&amp;$D36,GDB!$C$325:$C$341&amp;GDB!$D$325:$D$341,GDB!G$325:G$341),G36*(1+INDEX(H$20:H$22,$A36)))</f>
        <v>1541.4650000000001</v>
      </c>
      <c r="I36" s="3" cm="1">
        <f t="array" ref="I36">IF(I$1&lt;=Last_Actual_Yr,_xlfn.XLOOKUP($C36&amp;$D36,GDB!$C$325:$C$341&amp;GDB!$D$325:$D$341,GDB!H$325:H$341),H36*(1+INDEX(I$20:I$22,$A36)))</f>
        <v>1480.8249999999998</v>
      </c>
      <c r="J36" s="3" cm="1">
        <f t="array" ref="J36">IF(J$1&lt;=Last_Actual_Yr,_xlfn.XLOOKUP($C36&amp;$D36,GDB!$C$325:$C$341&amp;GDB!$D$325:$D$341,GDB!I$325:I$341),I36*(1+INDEX(J$20:J$22,$A36)))</f>
        <v>1557.3775976652528</v>
      </c>
      <c r="K36" s="3" cm="1">
        <f t="array" ref="K36">IF(K$1&lt;=Last_Actual_Yr,_xlfn.XLOOKUP($C36&amp;$D36,GDB!$C$325:$C$341&amp;GDB!$D$325:$D$341,GDB!J$325:J$341),J36*(1+INDEX(K$20:K$22,$A36)))</f>
        <v>1595.7470000000001</v>
      </c>
      <c r="L36" s="3" cm="1">
        <f t="array" ref="L36">IF(L$1&lt;=Last_Actual_Yr,_xlfn.XLOOKUP($C36&amp;$D36,GDB!$C$325:$C$341&amp;GDB!$D$325:$D$341,GDB!K$325:K$341),K36*(1+INDEX(L$20:L$22,$A36)))</f>
        <v>1562.896</v>
      </c>
      <c r="M36" s="3" cm="1">
        <f t="array" ref="M36">IF(M$1&lt;=Last_Actual_Yr,_xlfn.XLOOKUP($C36&amp;$D36,GDB!$C$325:$C$341&amp;GDB!$D$325:$D$341,GDB!L$325:L$341),L36*(1+INDEX(M$20:M$22,$A36)))</f>
        <v>1480.0900000000001</v>
      </c>
      <c r="N36" s="3" cm="1">
        <f t="array" ref="N36">IF(N$1&lt;=Last_Actual_Yr,_xlfn.XLOOKUP($C36&amp;$D36,GDB!$C$325:$C$341&amp;GDB!$D$325:$D$341,GDB!M$325:M$341),M36*(1+INDEX(N$20:N$22,$A36)))</f>
        <v>1558</v>
      </c>
      <c r="O36" s="3" cm="1">
        <f t="array" ref="O36">IF(O$1&lt;=Last_Actual_Yr,_xlfn.XLOOKUP($C36&amp;$D36,GDB!$C$325:$C$341&amp;GDB!$D$325:$D$341,GDB!N$325:N$341),N36*(1+INDEX(O$20:O$22,$A36)))</f>
        <v>1551.6010000000001</v>
      </c>
      <c r="P36" s="3" cm="1">
        <f t="array" ref="P36">IF(P$1&lt;=Last_Actual_Yr,_xlfn.XLOOKUP($C36&amp;$D36,GDB!$C$325:$C$341&amp;GDB!$D$325:$D$341,GDB!O$325:O$341),O36*(1+INDEX(P$20:P$22,$A36)))</f>
        <v>1561.7660000000001</v>
      </c>
      <c r="Q36" s="3" cm="1">
        <f t="array" ref="Q36">IF(Q$1&lt;=Last_Actual_Yr,_xlfn.XLOOKUP($C36&amp;$D36,GDB!$C$325:$C$341&amp;GDB!$D$325:$D$341,GDB!P$325:P$341),P36*(1+INDEX(Q$20:Q$22,$A36)))</f>
        <v>1562.3780000000002</v>
      </c>
      <c r="R36" s="3" cm="1">
        <f t="array" ref="R36">IF(R$1&lt;=Last_Actual_Yr,_xlfn.XLOOKUP($C36&amp;$D36,GDB!$C$325:$C$341&amp;GDB!$D$325:$D$341,GDB!Q$325:Q$341),Q36*(1+INDEX(R$20:R$22,$A36)))</f>
        <v>1526.4671883026112</v>
      </c>
      <c r="S36" s="3" cm="1">
        <f t="array" ref="S36">IF(S$1&lt;=Last_Actual_Yr,_xlfn.XLOOKUP($C36&amp;$D36,GDB!$C$325:$C$341&amp;GDB!$D$325:$D$341,GDB!R$325:R$341),R36*(1+INDEX(S$20:S$22,$A36)))</f>
        <v>1466.646483819603</v>
      </c>
      <c r="T36" s="3" cm="1">
        <f t="array" ref="T36">IF(T$1&lt;=Last_Actual_Yr,_xlfn.XLOOKUP($C36&amp;$D36,GDB!$C$325:$C$341&amp;GDB!$D$325:$D$341,GDB!S$325:S$341),S36*(1+INDEX(T$20:T$22,$A36)))</f>
        <v>1384.5454925678437</v>
      </c>
      <c r="U36" s="3" cm="1">
        <f t="array" ref="U36">IF(U$1&lt;=Last_Actual_Yr,_xlfn.XLOOKUP($C36&amp;$D36,GDB!$C$325:$C$341&amp;GDB!$D$325:$D$341,GDB!T$325:T$341),T36*(1+INDEX(U$20:U$22,$A36)))</f>
        <v>1289.5665051945457</v>
      </c>
      <c r="V36" s="3" cm="1">
        <f t="array" ref="V36">IF(V$1&lt;=Last_Actual_Yr,_xlfn.XLOOKUP($C36&amp;$D36,GDB!$C$325:$C$341&amp;GDB!$D$325:$D$341,GDB!U$325:U$341),U36*(1+INDEX(V$20:V$22,$A36)))</f>
        <v>1184.7901514130849</v>
      </c>
      <c r="W36" s="3" cm="1">
        <f t="array" ref="W36">IF(W$1&lt;=Last_Actual_Yr,_xlfn.XLOOKUP($C36&amp;$D36,GDB!$C$325:$C$341&amp;GDB!$D$325:$D$341,GDB!V$325:V$341),V36*(1+INDEX(W$20:W$22,$A36)))</f>
        <v>1073.6236496818162</v>
      </c>
      <c r="X36" s="3" cm="1">
        <f t="array" ref="X36">IF(X$1&lt;=Last_Actual_Yr,_xlfn.XLOOKUP($C36&amp;$D36,GDB!$C$325:$C$341&amp;GDB!$D$325:$D$341,GDB!W$325:W$341),W36*(1+INDEX(X$20:X$22,$A36)))</f>
        <v>952.60869152975738</v>
      </c>
      <c r="Y36" s="3" cm="1">
        <f t="array" ref="Y36">IF(Y$1&lt;=Last_Actual_Yr,_xlfn.XLOOKUP($C36&amp;$D36,GDB!$C$325:$C$341&amp;GDB!$D$325:$D$341,GDB!X$325:X$341),X36*(1+INDEX(Y$20:Y$22,$A36)))</f>
        <v>832.48201113238611</v>
      </c>
      <c r="Z36" s="3" cm="1">
        <f t="array" ref="Z36">IF(Z$1&lt;=Last_Actual_Yr,_xlfn.XLOOKUP($C36&amp;$D36,GDB!$C$325:$C$341&amp;GDB!$D$325:$D$341,GDB!Y$325:Y$341),Y36*(1+INDEX(Z$20:Z$22,$A36)))</f>
        <v>723.24547117837176</v>
      </c>
      <c r="AA36" s="3" cm="1">
        <f t="array" ref="AA36">IF(AA$1&lt;=Last_Actual_Yr,_xlfn.XLOOKUP($C36&amp;$D36,GDB!$C$325:$C$341&amp;GDB!$D$325:$D$341,GDB!Z$325:Z$341),Z36*(1+INDEX(AA$20:AA$22,$A36)))</f>
        <v>632.03131281637116</v>
      </c>
      <c r="AB36" s="3" cm="1">
        <f t="array" ref="AB36">IF(AB$1&lt;=Last_Actual_Yr,_xlfn.XLOOKUP($C36&amp;$D36,GDB!$C$325:$C$341&amp;GDB!$D$325:$D$341,GDB!AA$325:AA$341),AA36*(1+INDEX(AB$20:AB$22,$A36)))</f>
        <v>559.0966051157078</v>
      </c>
      <c r="AC36" s="3" cm="1">
        <f t="array" ref="AC36">IF(AC$1&lt;=Last_Actual_Yr,_xlfn.XLOOKUP($C36&amp;$D36,GDB!$C$325:$C$341&amp;GDB!$D$325:$D$341,GDB!AB$325:AB$341),AB36*(1+INDEX(AC$20:AC$22,$A36)))</f>
        <v>504.30466917862981</v>
      </c>
      <c r="AD36" s="3" cm="1">
        <f t="array" ref="AD36">IF(AD$1&lt;=Last_Actual_Yr,_xlfn.XLOOKUP($C36&amp;$D36,GDB!$C$325:$C$341&amp;GDB!$D$325:$D$341,GDB!AC$325:AC$341),AC36*(1+INDEX(AD$20:AD$22,$A36)))</f>
        <v>466.51700228478865</v>
      </c>
      <c r="AE36" s="3" cm="1">
        <f t="array" ref="AE36">IF(AE$1&lt;=Last_Actual_Yr,_xlfn.XLOOKUP($C36&amp;$D36,GDB!$C$325:$C$341&amp;GDB!$D$325:$D$341,GDB!AD$325:AD$341),AD36*(1+INDEX(AE$20:AE$22,$A36)))</f>
        <v>437.03082841184499</v>
      </c>
      <c r="AF36" s="3" cm="1">
        <f t="array" ref="AF36">IF(AF$1&lt;=Last_Actual_Yr,_xlfn.XLOOKUP($C36&amp;$D36,GDB!$C$325:$C$341&amp;GDB!$D$325:$D$341,GDB!AE$325:AE$341),AE36*(1+INDEX(AF$20:AF$22,$A36)))</f>
        <v>409.46461580455383</v>
      </c>
      <c r="AG36" s="3" cm="1">
        <f t="array" ref="AG36">IF(AG$1&lt;=Last_Actual_Yr,_xlfn.XLOOKUP($C36&amp;$D36,GDB!$C$325:$C$341&amp;GDB!$D$325:$D$341,GDB!AF$325:AF$341),AF36*(1+INDEX(AG$20:AG$22,$A36)))</f>
        <v>380.4922445199382</v>
      </c>
      <c r="AH36" s="3" cm="1">
        <f t="array" ref="AH36">IF(AH$1&lt;=Last_Actual_Yr,_xlfn.XLOOKUP($C36&amp;$D36,GDB!$C$325:$C$341&amp;GDB!$D$325:$D$341,GDB!AG$325:AG$341),AG36*(1+INDEX(AH$20:AH$22,$A36)))</f>
        <v>350.23394295096824</v>
      </c>
      <c r="AI36" s="3" cm="1">
        <f t="array" ref="AI36">IF(AI$1&lt;=Last_Actual_Yr,_xlfn.XLOOKUP($C36&amp;$D36,GDB!$C$325:$C$341&amp;GDB!$D$325:$D$341,GDB!AH$325:AH$341),AH36*(1+INDEX(AI$20:AI$22,$A36)))</f>
        <v>316.72293750926497</v>
      </c>
      <c r="AJ36" s="3" cm="1">
        <f t="array" ref="AJ36">IF(AJ$1&lt;=Last_Actual_Yr,_xlfn.XLOOKUP($C36&amp;$D36,GDB!$C$325:$C$341&amp;GDB!$D$325:$D$341,GDB!AI$325:AI$341),AI36*(1+INDEX(AJ$20:AJ$22,$A36)))</f>
        <v>277.30214829372005</v>
      </c>
      <c r="AK36" s="3" cm="1">
        <f t="array" ref="AK36">IF(AK$1&lt;=Last_Actual_Yr,_xlfn.XLOOKUP($C36&amp;$D36,GDB!$C$325:$C$341&amp;GDB!$D$325:$D$341,GDB!AJ$325:AJ$341),AJ36*(1+INDEX(AK$20:AK$22,$A36)))</f>
        <v>238.92524085914897</v>
      </c>
      <c r="AL36" s="3" cm="1">
        <f t="array" ref="AL36">IF(AL$1&lt;=Last_Actual_Yr,_xlfn.XLOOKUP($C36&amp;$D36,GDB!$C$325:$C$341&amp;GDB!$D$325:$D$341,GDB!AK$325:AK$341),AK36*(1+INDEX(AL$20:AL$22,$A36)))</f>
        <v>201.39566892764989</v>
      </c>
      <c r="AM36" s="3" cm="1">
        <f t="array" ref="AM36">IF(AM$1&lt;=Last_Actual_Yr,_xlfn.XLOOKUP($C36&amp;$D36,GDB!$C$325:$C$341&amp;GDB!$D$325:$D$341,GDB!AL$325:AL$341),AL36*(1+INDEX(AM$20:AM$22,$A36)))</f>
        <v>163.15074909240545</v>
      </c>
      <c r="AN36" s="3" cm="1">
        <f t="array" ref="AN36">IF(AN$1&lt;=Last_Actual_Yr,_xlfn.XLOOKUP($C36&amp;$D36,GDB!$C$325:$C$341&amp;GDB!$D$325:$D$341,GDB!AM$325:AM$341),AM36*(1+INDEX(AN$20:AN$22,$A36)))</f>
        <v>126.56335814046069</v>
      </c>
      <c r="AO36" s="3" cm="1">
        <f t="array" ref="AO36">IF(AO$1&lt;=Last_Actual_Yr,_xlfn.XLOOKUP($C36&amp;$D36,GDB!$C$325:$C$341&amp;GDB!$D$325:$D$341,GDB!AN$325:AN$341),AN36*(1+INDEX(AO$20:AO$22,$A36)))</f>
        <v>94.995801005137707</v>
      </c>
      <c r="AP36" s="3" cm="1">
        <f t="array" ref="AP36">IF(AP$1&lt;=Last_Actual_Yr,_xlfn.XLOOKUP($C36&amp;$D36,GDB!$C$325:$C$341&amp;GDB!$D$325:$D$341,GDB!AO$325:AO$341),AO36*(1+INDEX(AP$20:AP$22,$A36)))</f>
        <v>69.56368915070432</v>
      </c>
      <c r="AQ36" s="3" cm="1">
        <f t="array" ref="AQ36">IF(AQ$1&lt;=Last_Actual_Yr,_xlfn.XLOOKUP($C36&amp;$D36,GDB!$C$325:$C$341&amp;GDB!$D$325:$D$341,GDB!AP$325:AP$341),AP36*(1+INDEX(AQ$20:AQ$22,$A36)))</f>
        <v>51.659920967214866</v>
      </c>
    </row>
    <row r="37" spans="1:43" outlineLevel="1" x14ac:dyDescent="0.3">
      <c r="A37">
        <f t="shared" si="13"/>
        <v>3</v>
      </c>
      <c r="B37" t="s">
        <v>14</v>
      </c>
      <c r="C37" t="s">
        <v>15</v>
      </c>
      <c r="D37" t="s">
        <v>4</v>
      </c>
      <c r="F37" s="3" cm="1">
        <f t="array" ref="F37">IF(F$1&lt;=Last_Actual_Yr,_xlfn.XLOOKUP($C37&amp;$D37,GDB!$C$325:$C$341&amp;GDB!$D$325:$D$341,GDB!E$325:E$341),E37*(1+INDEX(F$20:F$22,$A37)))</f>
        <v>6869</v>
      </c>
      <c r="G37" s="3" cm="1">
        <f t="array" ref="G37">IF(G$1&lt;=Last_Actual_Yr,_xlfn.XLOOKUP($C37&amp;$D37,GDB!$C$325:$C$341&amp;GDB!$D$325:$D$341,GDB!F$325:F$341),F37*(1+INDEX(G$20:G$22,$A37)))</f>
        <v>7025</v>
      </c>
      <c r="H37" s="3" cm="1">
        <f t="array" ref="H37">IF(H$1&lt;=Last_Actual_Yr,_xlfn.XLOOKUP($C37&amp;$D37,GDB!$C$325:$C$341&amp;GDB!$D$325:$D$341,GDB!G$325:G$341),G37*(1+INDEX(H$20:H$22,$A37)))</f>
        <v>7210.9470000000001</v>
      </c>
      <c r="I37" s="3" cm="1">
        <f t="array" ref="I37">IF(I$1&lt;=Last_Actual_Yr,_xlfn.XLOOKUP($C37&amp;$D37,GDB!$C$325:$C$341&amp;GDB!$D$325:$D$341,GDB!H$325:H$341),H37*(1+INDEX(I$20:I$22,$A37)))</f>
        <v>6343.2110000000002</v>
      </c>
      <c r="J37" s="3" cm="1">
        <f t="array" ref="J37">IF(J$1&lt;=Last_Actual_Yr,_xlfn.XLOOKUP($C37&amp;$D37,GDB!$C$325:$C$341&amp;GDB!$D$325:$D$341,GDB!I$325:I$341),I37*(1+INDEX(J$20:J$22,$A37)))</f>
        <v>6236.2058123074821</v>
      </c>
      <c r="K37" s="3" cm="1">
        <f t="array" ref="K37">IF(K$1&lt;=Last_Actual_Yr,_xlfn.XLOOKUP($C37&amp;$D37,GDB!$C$325:$C$341&amp;GDB!$D$325:$D$341,GDB!J$325:J$341),J37*(1+INDEX(K$20:K$22,$A37)))</f>
        <v>6005.48</v>
      </c>
      <c r="L37" s="3" cm="1">
        <f t="array" ref="L37">IF(L$1&lt;=Last_Actual_Yr,_xlfn.XLOOKUP($C37&amp;$D37,GDB!$C$325:$C$341&amp;GDB!$D$325:$D$341,GDB!K$325:K$341),K37*(1+INDEX(L$20:L$22,$A37)))</f>
        <v>6289.1730000000007</v>
      </c>
      <c r="M37" s="3" cm="1">
        <f t="array" ref="M37">IF(M$1&lt;=Last_Actual_Yr,_xlfn.XLOOKUP($C37&amp;$D37,GDB!$C$325:$C$341&amp;GDB!$D$325:$D$341,GDB!L$325:L$341),L37*(1+INDEX(M$20:M$22,$A37)))</f>
        <v>6637.3130000000001</v>
      </c>
      <c r="N37" s="3" cm="1">
        <f t="array" ref="N37">IF(N$1&lt;=Last_Actual_Yr,_xlfn.XLOOKUP($C37&amp;$D37,GDB!$C$325:$C$341&amp;GDB!$D$325:$D$341,GDB!M$325:M$341),M37*(1+INDEX(N$20:N$22,$A37)))</f>
        <v>6675</v>
      </c>
      <c r="O37" s="3" cm="1">
        <f t="array" ref="O37">IF(O$1&lt;=Last_Actual_Yr,_xlfn.XLOOKUP($C37&amp;$D37,GDB!$C$325:$C$341&amp;GDB!$D$325:$D$341,GDB!N$325:N$341),N37*(1+INDEX(O$20:O$22,$A37)))</f>
        <v>6673.8890000000001</v>
      </c>
      <c r="P37" s="3" cm="1">
        <f t="array" ref="P37">IF(P$1&lt;=Last_Actual_Yr,_xlfn.XLOOKUP($C37&amp;$D37,GDB!$C$325:$C$341&amp;GDB!$D$325:$D$341,GDB!O$325:O$341),O37*(1+INDEX(P$20:P$22,$A37)))</f>
        <v>5783.7739999999994</v>
      </c>
      <c r="Q37" s="3" cm="1">
        <f t="array" ref="Q37">IF(Q$1&lt;=Last_Actual_Yr,_xlfn.XLOOKUP($C37&amp;$D37,GDB!$C$325:$C$341&amp;GDB!$D$325:$D$341,GDB!P$325:P$341),P37*(1+INDEX(Q$20:Q$22,$A37)))</f>
        <v>5967.1950000000006</v>
      </c>
      <c r="R37" s="3" cm="1">
        <f t="array" ref="R37">IF(R$1&lt;=Last_Actual_Yr,_xlfn.XLOOKUP($C37&amp;$D37,GDB!$C$325:$C$341&amp;GDB!$D$325:$D$341,GDB!Q$325:Q$341),Q37*(1+INDEX(R$20:R$22,$A37)))</f>
        <v>5626.8860146857905</v>
      </c>
      <c r="S37" s="3" cm="1">
        <f t="array" ref="S37">IF(S$1&lt;=Last_Actual_Yr,_xlfn.XLOOKUP($C37&amp;$D37,GDB!$C$325:$C$341&amp;GDB!$D$325:$D$341,GDB!R$325:R$341),R37*(1+INDEX(S$20:S$22,$A37)))</f>
        <v>5042.6812047351932</v>
      </c>
      <c r="T37" s="3" cm="1">
        <f t="array" ref="T37">IF(T$1&lt;=Last_Actual_Yr,_xlfn.XLOOKUP($C37&amp;$D37,GDB!$C$325:$C$341&amp;GDB!$D$325:$D$341,GDB!S$325:S$341),S37*(1+INDEX(T$20:T$22,$A37)))</f>
        <v>4475.609759830083</v>
      </c>
      <c r="U37" s="3" cm="1">
        <f t="array" ref="U37">IF(U$1&lt;=Last_Actual_Yr,_xlfn.XLOOKUP($C37&amp;$D37,GDB!$C$325:$C$341&amp;GDB!$D$325:$D$341,GDB!T$325:T$341),T37*(1+INDEX(U$20:U$22,$A37)))</f>
        <v>4208.7593917818522</v>
      </c>
      <c r="V37" s="3" cm="1">
        <f t="array" ref="V37">IF(V$1&lt;=Last_Actual_Yr,_xlfn.XLOOKUP($C37&amp;$D37,GDB!$C$325:$C$341&amp;GDB!$D$325:$D$341,GDB!U$325:U$341),U37*(1+INDEX(V$20:V$22,$A37)))</f>
        <v>4032.0369232841208</v>
      </c>
      <c r="W37" s="3" cm="1">
        <f t="array" ref="W37">IF(W$1&lt;=Last_Actual_Yr,_xlfn.XLOOKUP($C37&amp;$D37,GDB!$C$325:$C$341&amp;GDB!$D$325:$D$341,GDB!V$325:V$341),V37*(1+INDEX(W$20:W$22,$A37)))</f>
        <v>3874.8126214893455</v>
      </c>
      <c r="X37" s="3" cm="1">
        <f t="array" ref="X37">IF(X$1&lt;=Last_Actual_Yr,_xlfn.XLOOKUP($C37&amp;$D37,GDB!$C$325:$C$341&amp;GDB!$D$325:$D$341,GDB!W$325:W$341),W37*(1+INDEX(X$20:X$22,$A37)))</f>
        <v>3753.2176080910972</v>
      </c>
      <c r="Y37" s="3" cm="1">
        <f t="array" ref="Y37">IF(Y$1&lt;=Last_Actual_Yr,_xlfn.XLOOKUP($C37&amp;$D37,GDB!$C$325:$C$341&amp;GDB!$D$325:$D$341,GDB!X$325:X$341),X37*(1+INDEX(Y$20:Y$22,$A37)))</f>
        <v>3643.0862389739386</v>
      </c>
      <c r="Z37" s="3" cm="1">
        <f t="array" ref="Z37">IF(Z$1&lt;=Last_Actual_Yr,_xlfn.XLOOKUP($C37&amp;$D37,GDB!$C$325:$C$341&amp;GDB!$D$325:$D$341,GDB!Y$325:Y$341),Y37*(1+INDEX(Z$20:Z$22,$A37)))</f>
        <v>3529.81842431838</v>
      </c>
      <c r="AA37" s="3" cm="1">
        <f t="array" ref="AA37">IF(AA$1&lt;=Last_Actual_Yr,_xlfn.XLOOKUP($C37&amp;$D37,GDB!$C$325:$C$341&amp;GDB!$D$325:$D$341,GDB!Z$325:Z$341),Z37*(1+INDEX(AA$20:AA$22,$A37)))</f>
        <v>3431.5897910283261</v>
      </c>
      <c r="AB37" s="3" cm="1">
        <f t="array" ref="AB37">IF(AB$1&lt;=Last_Actual_Yr,_xlfn.XLOOKUP($C37&amp;$D37,GDB!$C$325:$C$341&amp;GDB!$D$325:$D$341,GDB!AA$325:AA$341),AA37*(1+INDEX(AB$20:AB$22,$A37)))</f>
        <v>3339.6645213960278</v>
      </c>
      <c r="AC37" s="3" cm="1">
        <f t="array" ref="AC37">IF(AC$1&lt;=Last_Actual_Yr,_xlfn.XLOOKUP($C37&amp;$D37,GDB!$C$325:$C$341&amp;GDB!$D$325:$D$341,GDB!AB$325:AB$341),AB37*(1+INDEX(AC$20:AC$22,$A37)))</f>
        <v>3230.2044164773224</v>
      </c>
      <c r="AD37" s="3" cm="1">
        <f t="array" ref="AD37">IF(AD$1&lt;=Last_Actual_Yr,_xlfn.XLOOKUP($C37&amp;$D37,GDB!$C$325:$C$341&amp;GDB!$D$325:$D$341,GDB!AC$325:AC$341),AC37*(1+INDEX(AD$20:AD$22,$A37)))</f>
        <v>3108.5272995973201</v>
      </c>
      <c r="AE37" s="3" cm="1">
        <f t="array" ref="AE37">IF(AE$1&lt;=Last_Actual_Yr,_xlfn.XLOOKUP($C37&amp;$D37,GDB!$C$325:$C$341&amp;GDB!$D$325:$D$341,GDB!AD$325:AD$341),AD37*(1+INDEX(AE$20:AE$22,$A37)))</f>
        <v>2989.1462959197693</v>
      </c>
      <c r="AF37" s="3" cm="1">
        <f t="array" ref="AF37">IF(AF$1&lt;=Last_Actual_Yr,_xlfn.XLOOKUP($C37&amp;$D37,GDB!$C$325:$C$341&amp;GDB!$D$325:$D$341,GDB!AE$325:AE$341),AE37*(1+INDEX(AF$20:AF$22,$A37)))</f>
        <v>2867.7979540297515</v>
      </c>
      <c r="AG37" s="3" cm="1">
        <f t="array" ref="AG37">IF(AG$1&lt;=Last_Actual_Yr,_xlfn.XLOOKUP($C37&amp;$D37,GDB!$C$325:$C$341&amp;GDB!$D$325:$D$341,GDB!AF$325:AF$341),AF37*(1+INDEX(AG$20:AG$22,$A37)))</f>
        <v>2722.4283321660082</v>
      </c>
      <c r="AH37" s="3" cm="1">
        <f t="array" ref="AH37">IF(AH$1&lt;=Last_Actual_Yr,_xlfn.XLOOKUP($C37&amp;$D37,GDB!$C$325:$C$341&amp;GDB!$D$325:$D$341,GDB!AG$325:AG$341),AG37*(1+INDEX(AH$20:AH$22,$A37)))</f>
        <v>2551.4342069905597</v>
      </c>
      <c r="AI37" s="3" cm="1">
        <f t="array" ref="AI37">IF(AI$1&lt;=Last_Actual_Yr,_xlfn.XLOOKUP($C37&amp;$D37,GDB!$C$325:$C$341&amp;GDB!$D$325:$D$341,GDB!AH$325:AH$341),AH37*(1+INDEX(AI$20:AI$22,$A37)))</f>
        <v>2336.9592560715755</v>
      </c>
      <c r="AJ37" s="3" cm="1">
        <f t="array" ref="AJ37">IF(AJ$1&lt;=Last_Actual_Yr,_xlfn.XLOOKUP($C37&amp;$D37,GDB!$C$325:$C$341&amp;GDB!$D$325:$D$341,GDB!AI$325:AI$341),AI37*(1+INDEX(AJ$20:AJ$22,$A37)))</f>
        <v>2096.5869505464721</v>
      </c>
      <c r="AK37" s="3" cm="1">
        <f t="array" ref="AK37">IF(AK$1&lt;=Last_Actual_Yr,_xlfn.XLOOKUP($C37&amp;$D37,GDB!$C$325:$C$341&amp;GDB!$D$325:$D$341,GDB!AJ$325:AJ$341),AJ37*(1+INDEX(AK$20:AK$22,$A37)))</f>
        <v>1851.465458508437</v>
      </c>
      <c r="AL37" s="3" cm="1">
        <f t="array" ref="AL37">IF(AL$1&lt;=Last_Actual_Yr,_xlfn.XLOOKUP($C37&amp;$D37,GDB!$C$325:$C$341&amp;GDB!$D$325:$D$341,GDB!AK$325:AK$341),AK37*(1+INDEX(AL$20:AL$22,$A37)))</f>
        <v>1565.01630282001</v>
      </c>
      <c r="AM37" s="3" cm="1">
        <f t="array" ref="AM37">IF(AM$1&lt;=Last_Actual_Yr,_xlfn.XLOOKUP($C37&amp;$D37,GDB!$C$325:$C$341&amp;GDB!$D$325:$D$341,GDB!AL$325:AL$341),AL37*(1+INDEX(AM$20:AM$22,$A37)))</f>
        <v>1251.4120472718557</v>
      </c>
      <c r="AN37" s="3" cm="1">
        <f t="array" ref="AN37">IF(AN$1&lt;=Last_Actual_Yr,_xlfn.XLOOKUP($C37&amp;$D37,GDB!$C$325:$C$341&amp;GDB!$D$325:$D$341,GDB!AM$325:AM$341),AM37*(1+INDEX(AN$20:AN$22,$A37)))</f>
        <v>1005.0469229051763</v>
      </c>
      <c r="AO37" s="3" cm="1">
        <f t="array" ref="AO37">IF(AO$1&lt;=Last_Actual_Yr,_xlfn.XLOOKUP($C37&amp;$D37,GDB!$C$325:$C$341&amp;GDB!$D$325:$D$341,GDB!AN$325:AN$341),AN37*(1+INDEX(AO$20:AO$22,$A37)))</f>
        <v>770.52508241201349</v>
      </c>
      <c r="AP37" s="3" cm="1">
        <f t="array" ref="AP37">IF(AP$1&lt;=Last_Actual_Yr,_xlfn.XLOOKUP($C37&amp;$D37,GDB!$C$325:$C$341&amp;GDB!$D$325:$D$341,GDB!AO$325:AO$341),AO37*(1+INDEX(AP$20:AP$22,$A37)))</f>
        <v>501.33704870410196</v>
      </c>
      <c r="AQ37" s="3" cm="1">
        <f t="array" ref="AQ37">IF(AQ$1&lt;=Last_Actual_Yr,_xlfn.XLOOKUP($C37&amp;$D37,GDB!$C$325:$C$341&amp;GDB!$D$325:$D$341,GDB!AP$325:AP$341),AP37*(1+INDEX(AQ$20:AQ$22,$A37)))</f>
        <v>267.84721151059307</v>
      </c>
    </row>
    <row r="38" spans="1:43" outlineLevel="1" x14ac:dyDescent="0.3">
      <c r="A38">
        <f t="shared" si="13"/>
        <v>1</v>
      </c>
      <c r="B38" t="s">
        <v>16</v>
      </c>
      <c r="C38" t="s">
        <v>17</v>
      </c>
      <c r="D38" t="s">
        <v>2</v>
      </c>
      <c r="F38" s="3" cm="1">
        <f t="array" ref="F38">IF(F$1&lt;=Last_Actual_Yr,_xlfn.XLOOKUP($C38&amp;$D38,GDB!$C$325:$C$341&amp;GDB!$D$325:$D$341,GDB!E$325:E$341),E38*(1+INDEX(F$20:F$22,$A38)))</f>
        <v>1080.1509999999998</v>
      </c>
      <c r="G38" s="3" cm="1">
        <f t="array" ref="G38">IF(G$1&lt;=Last_Actual_Yr,_xlfn.XLOOKUP($C38&amp;$D38,GDB!$C$325:$C$341&amp;GDB!$D$325:$D$341,GDB!F$325:F$341),F38*(1+INDEX(G$20:G$22,$A38)))</f>
        <v>1086.288</v>
      </c>
      <c r="H38" s="3" cm="1">
        <f t="array" ref="H38">IF(H$1&lt;=Last_Actual_Yr,_xlfn.XLOOKUP($C38&amp;$D38,GDB!$C$325:$C$341&amp;GDB!$D$325:$D$341,GDB!G$325:G$341),G38*(1+INDEX(H$20:H$22,$A38)))</f>
        <v>1149.8320000000001</v>
      </c>
      <c r="I38" s="3" cm="1">
        <f t="array" ref="I38">IF(I$1&lt;=Last_Actual_Yr,_xlfn.XLOOKUP($C38&amp;$D38,GDB!$C$325:$C$341&amp;GDB!$D$325:$D$341,GDB!H$325:H$341),H38*(1+INDEX(I$20:I$22,$A38)))</f>
        <v>1049.8910000000001</v>
      </c>
      <c r="J38" s="3" cm="1">
        <f t="array" ref="J38">IF(J$1&lt;=Last_Actual_Yr,_xlfn.XLOOKUP($C38&amp;$D38,GDB!$C$325:$C$341&amp;GDB!$D$325:$D$341,GDB!I$325:I$341),I38*(1+INDEX(J$20:J$22,$A38)))</f>
        <v>1123.489</v>
      </c>
      <c r="K38" s="3" cm="1">
        <f t="array" ref="K38">IF(K$1&lt;=Last_Actual_Yr,_xlfn.XLOOKUP($C38&amp;$D38,GDB!$C$325:$C$341&amp;GDB!$D$325:$D$341,GDB!J$325:J$341),J38*(1+INDEX(K$20:K$22,$A38)))</f>
        <v>1109.402</v>
      </c>
      <c r="L38" s="3" cm="1">
        <f t="array" ref="L38">IF(L$1&lt;=Last_Actual_Yr,_xlfn.XLOOKUP($C38&amp;$D38,GDB!$C$325:$C$341&amp;GDB!$D$325:$D$341,GDB!K$325:K$341),K38*(1+INDEX(L$20:L$22,$A38)))</f>
        <v>1126.7719999999999</v>
      </c>
      <c r="M38" s="3" cm="1">
        <f t="array" ref="M38">IF(M$1&lt;=Last_Actual_Yr,_xlfn.XLOOKUP($C38&amp;$D38,GDB!$C$325:$C$341&amp;GDB!$D$325:$D$341,GDB!L$325:L$341),L38*(1+INDEX(M$20:M$22,$A38)))</f>
        <v>1157.184</v>
      </c>
      <c r="N38" s="3" cm="1">
        <f t="array" ref="N38">IF(N$1&lt;=Last_Actual_Yr,_xlfn.XLOOKUP($C38&amp;$D38,GDB!$C$325:$C$341&amp;GDB!$D$325:$D$341,GDB!M$325:M$341),M38*(1+INDEX(N$20:N$22,$A38)))</f>
        <v>1148.915</v>
      </c>
      <c r="O38" s="3" cm="1">
        <f t="array" ref="O38">IF(O$1&lt;=Last_Actual_Yr,_xlfn.XLOOKUP($C38&amp;$D38,GDB!$C$325:$C$341&amp;GDB!$D$325:$D$341,GDB!N$325:N$341),N38*(1+INDEX(O$20:O$22,$A38)))</f>
        <v>1075.9480000000001</v>
      </c>
      <c r="P38" s="3" cm="1">
        <f t="array" ref="P38">IF(P$1&lt;=Last_Actual_Yr,_xlfn.XLOOKUP($C38&amp;$D38,GDB!$C$325:$C$341&amp;GDB!$D$325:$D$341,GDB!O$325:O$341),O38*(1+INDEX(P$20:P$22,$A38)))</f>
        <v>1061.248</v>
      </c>
      <c r="Q38" s="3" cm="1">
        <f t="array" ref="Q38">IF(Q$1&lt;=Last_Actual_Yr,_xlfn.XLOOKUP($C38&amp;$D38,GDB!$C$325:$C$341&amp;GDB!$D$325:$D$341,GDB!P$325:P$341),P38*(1+INDEX(Q$20:Q$22,$A38)))</f>
        <v>1064.326</v>
      </c>
      <c r="R38" s="3" cm="1">
        <f t="array" ref="R38">IF(R$1&lt;=Last_Actual_Yr,_xlfn.XLOOKUP($C38&amp;$D38,GDB!$C$325:$C$341&amp;GDB!$D$325:$D$341,GDB!Q$325:Q$341),Q38*(1+INDEX(R$20:R$22,$A38)))</f>
        <v>1057.2801220429694</v>
      </c>
      <c r="S38" s="3" cm="1">
        <f t="array" ref="S38">IF(S$1&lt;=Last_Actual_Yr,_xlfn.XLOOKUP($C38&amp;$D38,GDB!$C$325:$C$341&amp;GDB!$D$325:$D$341,GDB!R$325:R$341),R38*(1+INDEX(S$20:S$22,$A38)))</f>
        <v>1044.2740672615705</v>
      </c>
      <c r="T38" s="3" cm="1">
        <f t="array" ref="T38">IF(T$1&lt;=Last_Actual_Yr,_xlfn.XLOOKUP($C38&amp;$D38,GDB!$C$325:$C$341&amp;GDB!$D$325:$D$341,GDB!S$325:S$341),S38*(1+INDEX(T$20:T$22,$A38)))</f>
        <v>1029.2245037090765</v>
      </c>
      <c r="U38" s="3" cm="1">
        <f t="array" ref="U38">IF(U$1&lt;=Last_Actual_Yr,_xlfn.XLOOKUP($C38&amp;$D38,GDB!$C$325:$C$341&amp;GDB!$D$325:$D$341,GDB!T$325:T$341),T38*(1+INDEX(U$20:U$22,$A38)))</f>
        <v>1012.9011994695501</v>
      </c>
      <c r="V38" s="3" cm="1">
        <f t="array" ref="V38">IF(V$1&lt;=Last_Actual_Yr,_xlfn.XLOOKUP($C38&amp;$D38,GDB!$C$325:$C$341&amp;GDB!$D$325:$D$341,GDB!U$325:U$341),U38*(1+INDEX(V$20:V$22,$A38)))</f>
        <v>994.61708404385593</v>
      </c>
      <c r="W38" s="3" cm="1">
        <f t="array" ref="W38">IF(W$1&lt;=Last_Actual_Yr,_xlfn.XLOOKUP($C38&amp;$D38,GDB!$C$325:$C$341&amp;GDB!$D$325:$D$341,GDB!V$325:V$341),V38*(1+INDEX(W$20:W$22,$A38)))</f>
        <v>971.61335710114952</v>
      </c>
      <c r="X38" s="3" cm="1">
        <f t="array" ref="X38">IF(X$1&lt;=Last_Actual_Yr,_xlfn.XLOOKUP($C38&amp;$D38,GDB!$C$325:$C$341&amp;GDB!$D$325:$D$341,GDB!W$325:W$341),W38*(1+INDEX(X$20:X$22,$A38)))</f>
        <v>941.94029160949822</v>
      </c>
      <c r="Y38" s="3" cm="1">
        <f t="array" ref="Y38">IF(Y$1&lt;=Last_Actual_Yr,_xlfn.XLOOKUP($C38&amp;$D38,GDB!$C$325:$C$341&amp;GDB!$D$325:$D$341,GDB!X$325:X$341),X38*(1+INDEX(Y$20:Y$22,$A38)))</f>
        <v>905.15117247583635</v>
      </c>
      <c r="Z38" s="3" cm="1">
        <f t="array" ref="Z38">IF(Z$1&lt;=Last_Actual_Yr,_xlfn.XLOOKUP($C38&amp;$D38,GDB!$C$325:$C$341&amp;GDB!$D$325:$D$341,GDB!Y$325:Y$341),Y38*(1+INDEX(Z$20:Z$22,$A38)))</f>
        <v>857.65778405113088</v>
      </c>
      <c r="AA38" s="3" cm="1">
        <f t="array" ref="AA38">IF(AA$1&lt;=Last_Actual_Yr,_xlfn.XLOOKUP($C38&amp;$D38,GDB!$C$325:$C$341&amp;GDB!$D$325:$D$341,GDB!Z$325:Z$341),Z38*(1+INDEX(AA$20:AA$22,$A38)))</f>
        <v>800.81408002924479</v>
      </c>
      <c r="AB38" s="3" cm="1">
        <f t="array" ref="AB38">IF(AB$1&lt;=Last_Actual_Yr,_xlfn.XLOOKUP($C38&amp;$D38,GDB!$C$325:$C$341&amp;GDB!$D$325:$D$341,GDB!AA$325:AA$341),AA38*(1+INDEX(AB$20:AB$22,$A38)))</f>
        <v>737.54841574067359</v>
      </c>
      <c r="AC38" s="3" cm="1">
        <f t="array" ref="AC38">IF(AC$1&lt;=Last_Actual_Yr,_xlfn.XLOOKUP($C38&amp;$D38,GDB!$C$325:$C$341&amp;GDB!$D$325:$D$341,GDB!AB$325:AB$341),AB38*(1+INDEX(AC$20:AC$22,$A38)))</f>
        <v>672.60883583356031</v>
      </c>
      <c r="AD38" s="3" cm="1">
        <f t="array" ref="AD38">IF(AD$1&lt;=Last_Actual_Yr,_xlfn.XLOOKUP($C38&amp;$D38,GDB!$C$325:$C$341&amp;GDB!$D$325:$D$341,GDB!AC$325:AC$341),AC38*(1+INDEX(AD$20:AD$22,$A38)))</f>
        <v>610.91502217694097</v>
      </c>
      <c r="AE38" s="3" cm="1">
        <f t="array" ref="AE38">IF(AE$1&lt;=Last_Actual_Yr,_xlfn.XLOOKUP($C38&amp;$D38,GDB!$C$325:$C$341&amp;GDB!$D$325:$D$341,GDB!AD$325:AD$341),AD38*(1+INDEX(AE$20:AE$22,$A38)))</f>
        <v>554.78541977532473</v>
      </c>
      <c r="AF38" s="3" cm="1">
        <f t="array" ref="AF38">IF(AF$1&lt;=Last_Actual_Yr,_xlfn.XLOOKUP($C38&amp;$D38,GDB!$C$325:$C$341&amp;GDB!$D$325:$D$341,GDB!AE$325:AE$341),AE38*(1+INDEX(AF$20:AF$22,$A38)))</f>
        <v>502.95294654253723</v>
      </c>
      <c r="AG38" s="3" cm="1">
        <f t="array" ref="AG38">IF(AG$1&lt;=Last_Actual_Yr,_xlfn.XLOOKUP($C38&amp;$D38,GDB!$C$325:$C$341&amp;GDB!$D$325:$D$341,GDB!AF$325:AF$341),AF38*(1+INDEX(AG$20:AG$22,$A38)))</f>
        <v>457.49320012510407</v>
      </c>
      <c r="AH38" s="3" cm="1">
        <f t="array" ref="AH38">IF(AH$1&lt;=Last_Actual_Yr,_xlfn.XLOOKUP($C38&amp;$D38,GDB!$C$325:$C$341&amp;GDB!$D$325:$D$341,GDB!AG$325:AG$341),AG38*(1+INDEX(AH$20:AH$22,$A38)))</f>
        <v>418.12298219280052</v>
      </c>
      <c r="AI38" s="3" cm="1">
        <f t="array" ref="AI38">IF(AI$1&lt;=Last_Actual_Yr,_xlfn.XLOOKUP($C38&amp;$D38,GDB!$C$325:$C$341&amp;GDB!$D$325:$D$341,GDB!AH$325:AH$341),AH38*(1+INDEX(AI$20:AI$22,$A38)))</f>
        <v>381.14407958630761</v>
      </c>
      <c r="AJ38" s="3" cm="1">
        <f t="array" ref="AJ38">IF(AJ$1&lt;=Last_Actual_Yr,_xlfn.XLOOKUP($C38&amp;$D38,GDB!$C$325:$C$341&amp;GDB!$D$325:$D$341,GDB!AI$325:AI$341),AI38*(1+INDEX(AJ$20:AJ$22,$A38)))</f>
        <v>340.71304504376116</v>
      </c>
      <c r="AK38" s="3" cm="1">
        <f t="array" ref="AK38">IF(AK$1&lt;=Last_Actual_Yr,_xlfn.XLOOKUP($C38&amp;$D38,GDB!$C$325:$C$341&amp;GDB!$D$325:$D$341,GDB!AJ$325:AJ$341),AJ38*(1+INDEX(AK$20:AK$22,$A38)))</f>
        <v>298.44452390182391</v>
      </c>
      <c r="AL38" s="3" cm="1">
        <f t="array" ref="AL38">IF(AL$1&lt;=Last_Actual_Yr,_xlfn.XLOOKUP($C38&amp;$D38,GDB!$C$325:$C$341&amp;GDB!$D$325:$D$341,GDB!AK$325:AK$341),AK38*(1+INDEX(AL$20:AL$22,$A38)))</f>
        <v>253.13623902288546</v>
      </c>
      <c r="AM38" s="3" cm="1">
        <f t="array" ref="AM38">IF(AM$1&lt;=Last_Actual_Yr,_xlfn.XLOOKUP($C38&amp;$D38,GDB!$C$325:$C$341&amp;GDB!$D$325:$D$341,GDB!AL$325:AL$341),AL38*(1+INDEX(AM$20:AM$22,$A38)))</f>
        <v>205.54867867968227</v>
      </c>
      <c r="AN38" s="3" cm="1">
        <f t="array" ref="AN38">IF(AN$1&lt;=Last_Actual_Yr,_xlfn.XLOOKUP($C38&amp;$D38,GDB!$C$325:$C$341&amp;GDB!$D$325:$D$341,GDB!AM$325:AM$341),AM38*(1+INDEX(AN$20:AN$22,$A38)))</f>
        <v>160.40859378260308</v>
      </c>
      <c r="AO38" s="3" cm="1">
        <f t="array" ref="AO38">IF(AO$1&lt;=Last_Actual_Yr,_xlfn.XLOOKUP($C38&amp;$D38,GDB!$C$325:$C$341&amp;GDB!$D$325:$D$341,GDB!AN$325:AN$341),AN38*(1+INDEX(AO$20:AO$22,$A38)))</f>
        <v>119.61333392370777</v>
      </c>
      <c r="AP38" s="3" cm="1">
        <f t="array" ref="AP38">IF(AP$1&lt;=Last_Actual_Yr,_xlfn.XLOOKUP($C38&amp;$D38,GDB!$C$325:$C$341&amp;GDB!$D$325:$D$341,GDB!AO$325:AO$341),AO38*(1+INDEX(AP$20:AP$22,$A38)))</f>
        <v>84.610548749620563</v>
      </c>
      <c r="AQ38" s="3" cm="1">
        <f t="array" ref="AQ38">IF(AQ$1&lt;=Last_Actual_Yr,_xlfn.XLOOKUP($C38&amp;$D38,GDB!$C$325:$C$341&amp;GDB!$D$325:$D$341,GDB!AP$325:AP$341),AP38*(1+INDEX(AQ$20:AQ$22,$A38)))</f>
        <v>58.032125537420711</v>
      </c>
    </row>
    <row r="39" spans="1:43" outlineLevel="1" x14ac:dyDescent="0.3">
      <c r="A39">
        <f t="shared" si="13"/>
        <v>2</v>
      </c>
      <c r="B39" t="s">
        <v>16</v>
      </c>
      <c r="C39" t="s">
        <v>17</v>
      </c>
      <c r="D39" t="s">
        <v>3</v>
      </c>
      <c r="F39" s="3" cm="1">
        <f t="array" ref="F39">IF(F$1&lt;=Last_Actual_Yr,_xlfn.XLOOKUP($C39&amp;$D39,GDB!$C$325:$C$341&amp;GDB!$D$325:$D$341,GDB!E$325:E$341),E39*(1+INDEX(F$20:F$22,$A39)))</f>
        <v>818.59500000000003</v>
      </c>
      <c r="G39" s="3" cm="1">
        <f t="array" ref="G39">IF(G$1&lt;=Last_Actual_Yr,_xlfn.XLOOKUP($C39&amp;$D39,GDB!$C$325:$C$341&amp;GDB!$D$325:$D$341,GDB!F$325:F$341),F39*(1+INDEX(G$20:G$22,$A39)))</f>
        <v>828.78099999999995</v>
      </c>
      <c r="H39" s="3" cm="1">
        <f t="array" ref="H39">IF(H$1&lt;=Last_Actual_Yr,_xlfn.XLOOKUP($C39&amp;$D39,GDB!$C$325:$C$341&amp;GDB!$D$325:$D$341,GDB!G$325:G$341),G39*(1+INDEX(H$20:H$22,$A39)))</f>
        <v>876.23199999999997</v>
      </c>
      <c r="I39" s="3" cm="1">
        <f t="array" ref="I39">IF(I$1&lt;=Last_Actual_Yr,_xlfn.XLOOKUP($C39&amp;$D39,GDB!$C$325:$C$341&amp;GDB!$D$325:$D$341,GDB!H$325:H$341),H39*(1+INDEX(I$20:I$22,$A39)))</f>
        <v>861.85199999999998</v>
      </c>
      <c r="J39" s="3" cm="1">
        <f t="array" ref="J39">IF(J$1&lt;=Last_Actual_Yr,_xlfn.XLOOKUP($C39&amp;$D39,GDB!$C$325:$C$341&amp;GDB!$D$325:$D$341,GDB!I$325:I$341),I39*(1+INDEX(J$20:J$22,$A39)))</f>
        <v>915.53300000000002</v>
      </c>
      <c r="K39" s="3" cm="1">
        <f t="array" ref="K39">IF(K$1&lt;=Last_Actual_Yr,_xlfn.XLOOKUP($C39&amp;$D39,GDB!$C$325:$C$341&amp;GDB!$D$325:$D$341,GDB!J$325:J$341),J39*(1+INDEX(K$20:K$22,$A39)))</f>
        <v>921.94299999999998</v>
      </c>
      <c r="L39" s="3" cm="1">
        <f t="array" ref="L39">IF(L$1&lt;=Last_Actual_Yr,_xlfn.XLOOKUP($C39&amp;$D39,GDB!$C$325:$C$341&amp;GDB!$D$325:$D$341,GDB!K$325:K$341),K39*(1+INDEX(L$20:L$22,$A39)))</f>
        <v>937.08699999999999</v>
      </c>
      <c r="M39" s="3" cm="1">
        <f t="array" ref="M39">IF(M$1&lt;=Last_Actual_Yr,_xlfn.XLOOKUP($C39&amp;$D39,GDB!$C$325:$C$341&amp;GDB!$D$325:$D$341,GDB!L$325:L$341),L39*(1+INDEX(M$20:M$22,$A39)))</f>
        <v>870.17399999999998</v>
      </c>
      <c r="N39" s="3" cm="1">
        <f t="array" ref="N39">IF(N$1&lt;=Last_Actual_Yr,_xlfn.XLOOKUP($C39&amp;$D39,GDB!$C$325:$C$341&amp;GDB!$D$325:$D$341,GDB!M$325:M$341),M39*(1+INDEX(N$20:N$22,$A39)))</f>
        <v>949.34600000000012</v>
      </c>
      <c r="O39" s="3" cm="1">
        <f t="array" ref="O39">IF(O$1&lt;=Last_Actual_Yr,_xlfn.XLOOKUP($C39&amp;$D39,GDB!$C$325:$C$341&amp;GDB!$D$325:$D$341,GDB!N$325:N$341),N39*(1+INDEX(O$20:O$22,$A39)))</f>
        <v>904.74099999999999</v>
      </c>
      <c r="P39" s="3" cm="1">
        <f t="array" ref="P39">IF(P$1&lt;=Last_Actual_Yr,_xlfn.XLOOKUP($C39&amp;$D39,GDB!$C$325:$C$341&amp;GDB!$D$325:$D$341,GDB!O$325:O$341),O39*(1+INDEX(P$20:P$22,$A39)))</f>
        <v>906.3130000000001</v>
      </c>
      <c r="Q39" s="3" cm="1">
        <f t="array" ref="Q39">IF(Q$1&lt;=Last_Actual_Yr,_xlfn.XLOOKUP($C39&amp;$D39,GDB!$C$325:$C$341&amp;GDB!$D$325:$D$341,GDB!P$325:P$341),P39*(1+INDEX(Q$20:Q$22,$A39)))</f>
        <v>904.91700000000003</v>
      </c>
      <c r="R39" s="3" cm="1">
        <f t="array" ref="R39">IF(R$1&lt;=Last_Actual_Yr,_xlfn.XLOOKUP($C39&amp;$D39,GDB!$C$325:$C$341&amp;GDB!$D$325:$D$341,GDB!Q$325:Q$341),Q39*(1+INDEX(R$20:R$22,$A39)))</f>
        <v>884.11774144108153</v>
      </c>
      <c r="S39" s="3" cm="1">
        <f t="array" ref="S39">IF(S$1&lt;=Last_Actual_Yr,_xlfn.XLOOKUP($C39&amp;$D39,GDB!$C$325:$C$341&amp;GDB!$D$325:$D$341,GDB!R$325:R$341),R39*(1+INDEX(S$20:S$22,$A39)))</f>
        <v>849.47006178951813</v>
      </c>
      <c r="T39" s="3" cm="1">
        <f t="array" ref="T39">IF(T$1&lt;=Last_Actual_Yr,_xlfn.XLOOKUP($C39&amp;$D39,GDB!$C$325:$C$341&amp;GDB!$D$325:$D$341,GDB!S$325:S$341),S39*(1+INDEX(T$20:T$22,$A39)))</f>
        <v>801.91781598180182</v>
      </c>
      <c r="U39" s="3" cm="1">
        <f t="array" ref="U39">IF(U$1&lt;=Last_Actual_Yr,_xlfn.XLOOKUP($C39&amp;$D39,GDB!$C$325:$C$341&amp;GDB!$D$325:$D$341,GDB!T$325:T$341),T39*(1+INDEX(U$20:U$22,$A39)))</f>
        <v>746.90673651391205</v>
      </c>
      <c r="V39" s="3" cm="1">
        <f t="array" ref="V39">IF(V$1&lt;=Last_Actual_Yr,_xlfn.XLOOKUP($C39&amp;$D39,GDB!$C$325:$C$341&amp;GDB!$D$325:$D$341,GDB!U$325:U$341),U39*(1+INDEX(V$20:V$22,$A39)))</f>
        <v>686.22109978908736</v>
      </c>
      <c r="W39" s="3" cm="1">
        <f t="array" ref="W39">IF(W$1&lt;=Last_Actual_Yr,_xlfn.XLOOKUP($C39&amp;$D39,GDB!$C$325:$C$341&amp;GDB!$D$325:$D$341,GDB!V$325:V$341),V39*(1+INDEX(W$20:W$22,$A39)))</f>
        <v>621.83433983269106</v>
      </c>
      <c r="X39" s="3" cm="1">
        <f t="array" ref="X39">IF(X$1&lt;=Last_Actual_Yr,_xlfn.XLOOKUP($C39&amp;$D39,GDB!$C$325:$C$341&amp;GDB!$D$325:$D$341,GDB!W$325:W$341),W39*(1+INDEX(X$20:X$22,$A39)))</f>
        <v>551.7434316874876</v>
      </c>
      <c r="Y39" s="3" cm="1">
        <f t="array" ref="Y39">IF(Y$1&lt;=Last_Actual_Yr,_xlfn.XLOOKUP($C39&amp;$D39,GDB!$C$325:$C$341&amp;GDB!$D$325:$D$341,GDB!X$325:X$341),X39*(1+INDEX(Y$20:Y$22,$A39)))</f>
        <v>482.16700700335355</v>
      </c>
      <c r="Z39" s="3" cm="1">
        <f t="array" ref="Z39">IF(Z$1&lt;=Last_Actual_Yr,_xlfn.XLOOKUP($C39&amp;$D39,GDB!$C$325:$C$341&amp;GDB!$D$325:$D$341,GDB!Y$325:Y$341),Y39*(1+INDEX(Z$20:Z$22,$A39)))</f>
        <v>418.89806566805134</v>
      </c>
      <c r="AA39" s="3" cm="1">
        <f t="array" ref="AA39">IF(AA$1&lt;=Last_Actual_Yr,_xlfn.XLOOKUP($C39&amp;$D39,GDB!$C$325:$C$341&amp;GDB!$D$325:$D$341,GDB!Z$325:Z$341),Z39*(1+INDEX(AA$20:AA$22,$A39)))</f>
        <v>366.0675454338529</v>
      </c>
      <c r="AB39" s="3" cm="1">
        <f t="array" ref="AB39">IF(AB$1&lt;=Last_Actual_Yr,_xlfn.XLOOKUP($C39&amp;$D39,GDB!$C$325:$C$341&amp;GDB!$D$325:$D$341,GDB!AA$325:AA$341),AA39*(1+INDEX(AB$20:AB$22,$A39)))</f>
        <v>323.82433867571808</v>
      </c>
      <c r="AC39" s="3" cm="1">
        <f t="array" ref="AC39">IF(AC$1&lt;=Last_Actual_Yr,_xlfn.XLOOKUP($C39&amp;$D39,GDB!$C$325:$C$341&amp;GDB!$D$325:$D$341,GDB!AB$325:AB$341),AB39*(1+INDEX(AC$20:AC$22,$A39)))</f>
        <v>292.08928205537859</v>
      </c>
      <c r="AD39" s="3" cm="1">
        <f t="array" ref="AD39">IF(AD$1&lt;=Last_Actual_Yr,_xlfn.XLOOKUP($C39&amp;$D39,GDB!$C$325:$C$341&amp;GDB!$D$325:$D$341,GDB!AC$325:AC$341),AC39*(1+INDEX(AD$20:AD$22,$A39)))</f>
        <v>270.20296378760082</v>
      </c>
      <c r="AE39" s="3" cm="1">
        <f t="array" ref="AE39">IF(AE$1&lt;=Last_Actual_Yr,_xlfn.XLOOKUP($C39&amp;$D39,GDB!$C$325:$C$341&amp;GDB!$D$325:$D$341,GDB!AD$325:AD$341),AD39*(1+INDEX(AE$20:AE$22,$A39)))</f>
        <v>253.12480472328824</v>
      </c>
      <c r="AF39" s="3" cm="1">
        <f t="array" ref="AF39">IF(AF$1&lt;=Last_Actual_Yr,_xlfn.XLOOKUP($C39&amp;$D39,GDB!$C$325:$C$341&amp;GDB!$D$325:$D$341,GDB!AE$325:AE$341),AE39*(1+INDEX(AF$20:AF$22,$A39)))</f>
        <v>237.15867206272077</v>
      </c>
      <c r="AG39" s="3" cm="1">
        <f t="array" ref="AG39">IF(AG$1&lt;=Last_Actual_Yr,_xlfn.XLOOKUP($C39&amp;$D39,GDB!$C$325:$C$341&amp;GDB!$D$325:$D$341,GDB!AF$325:AF$341),AF39*(1+INDEX(AG$20:AG$22,$A39)))</f>
        <v>220.37810340023287</v>
      </c>
      <c r="AH39" s="3" cm="1">
        <f t="array" ref="AH39">IF(AH$1&lt;=Last_Actual_Yr,_xlfn.XLOOKUP($C39&amp;$D39,GDB!$C$325:$C$341&amp;GDB!$D$325:$D$341,GDB!AG$325:AG$341),AG39*(1+INDEX(AH$20:AH$22,$A39)))</f>
        <v>202.85273407162765</v>
      </c>
      <c r="AI39" s="3" cm="1">
        <f t="array" ref="AI39">IF(AI$1&lt;=Last_Actual_Yr,_xlfn.XLOOKUP($C39&amp;$D39,GDB!$C$325:$C$341&amp;GDB!$D$325:$D$341,GDB!AH$325:AH$341),AH39*(1+INDEX(AI$20:AI$22,$A39)))</f>
        <v>183.44342434549876</v>
      </c>
      <c r="AJ39" s="3" cm="1">
        <f t="array" ref="AJ39">IF(AJ$1&lt;=Last_Actual_Yr,_xlfn.XLOOKUP($C39&amp;$D39,GDB!$C$325:$C$341&amp;GDB!$D$325:$D$341,GDB!AI$325:AI$341),AI39*(1+INDEX(AJ$20:AJ$22,$A39)))</f>
        <v>160.61121452523548</v>
      </c>
      <c r="AK39" s="3" cm="1">
        <f t="array" ref="AK39">IF(AK$1&lt;=Last_Actual_Yr,_xlfn.XLOOKUP($C39&amp;$D39,GDB!$C$325:$C$341&amp;GDB!$D$325:$D$341,GDB!AJ$325:AJ$341),AJ39*(1+INDEX(AK$20:AK$22,$A39)))</f>
        <v>138.38361278931129</v>
      </c>
      <c r="AL39" s="3" cm="1">
        <f t="array" ref="AL39">IF(AL$1&lt;=Last_Actual_Yr,_xlfn.XLOOKUP($C39&amp;$D39,GDB!$C$325:$C$341&amp;GDB!$D$325:$D$341,GDB!AK$325:AK$341),AK39*(1+INDEX(AL$20:AL$22,$A39)))</f>
        <v>116.64678108562859</v>
      </c>
      <c r="AM39" s="3" cm="1">
        <f t="array" ref="AM39">IF(AM$1&lt;=Last_Actual_Yr,_xlfn.XLOOKUP($C39&amp;$D39,GDB!$C$325:$C$341&amp;GDB!$D$325:$D$341,GDB!AL$325:AL$341),AL39*(1+INDEX(AM$20:AM$22,$A39)))</f>
        <v>94.495625524970464</v>
      </c>
      <c r="AN39" s="3" cm="1">
        <f t="array" ref="AN39">IF(AN$1&lt;=Last_Actual_Yr,_xlfn.XLOOKUP($C39&amp;$D39,GDB!$C$325:$C$341&amp;GDB!$D$325:$D$341,GDB!AM$325:AM$341),AM39*(1+INDEX(AN$20:AN$22,$A39)))</f>
        <v>73.3044976045434</v>
      </c>
      <c r="AO39" s="3" cm="1">
        <f t="array" ref="AO39">IF(AO$1&lt;=Last_Actual_Yr,_xlfn.XLOOKUP($C39&amp;$D39,GDB!$C$325:$C$341&amp;GDB!$D$325:$D$341,GDB!AN$325:AN$341),AN39*(1+INDEX(AO$20:AO$22,$A39)))</f>
        <v>55.02081779067948</v>
      </c>
      <c r="AP39" s="3" cm="1">
        <f t="array" ref="AP39">IF(AP$1&lt;=Last_Actual_Yr,_xlfn.XLOOKUP($C39&amp;$D39,GDB!$C$325:$C$341&amp;GDB!$D$325:$D$341,GDB!AO$325:AO$341),AO39*(1+INDEX(AP$20:AP$22,$A39)))</f>
        <v>40.290739433855265</v>
      </c>
      <c r="AQ39" s="3" cm="1">
        <f t="array" ref="AQ39">IF(AQ$1&lt;=Last_Actual_Yr,_xlfn.XLOOKUP($C39&amp;$D39,GDB!$C$325:$C$341&amp;GDB!$D$325:$D$341,GDB!AP$325:AP$341),AP39*(1+INDEX(AQ$20:AQ$22,$A39)))</f>
        <v>29.921018282316563</v>
      </c>
    </row>
    <row r="40" spans="1:43" outlineLevel="1" x14ac:dyDescent="0.3">
      <c r="A40">
        <f t="shared" si="13"/>
        <v>3</v>
      </c>
      <c r="B40" t="s">
        <v>16</v>
      </c>
      <c r="C40" t="s">
        <v>17</v>
      </c>
      <c r="D40" t="s">
        <v>4</v>
      </c>
      <c r="F40" s="3" cm="1">
        <f t="array" ref="F40">IF(F$1&lt;=Last_Actual_Yr,_xlfn.XLOOKUP($C40&amp;$D40,GDB!$C$325:$C$341&amp;GDB!$D$325:$D$341,GDB!E$325:E$341),E40*(1+INDEX(F$20:F$22,$A40)))</f>
        <v>3385.5230000000001</v>
      </c>
      <c r="G40" s="3" cm="1">
        <f t="array" ref="G40">IF(G$1&lt;=Last_Actual_Yr,_xlfn.XLOOKUP($C40&amp;$D40,GDB!$C$325:$C$341&amp;GDB!$D$325:$D$341,GDB!F$325:F$341),F40*(1+INDEX(G$20:G$22,$A40)))</f>
        <v>3476.6930000000002</v>
      </c>
      <c r="H40" s="3" cm="1">
        <f t="array" ref="H40">IF(H$1&lt;=Last_Actual_Yr,_xlfn.XLOOKUP($C40&amp;$D40,GDB!$C$325:$C$341&amp;GDB!$D$325:$D$341,GDB!G$325:G$341),G40*(1+INDEX(H$20:H$22,$A40)))</f>
        <v>3465.5050000000001</v>
      </c>
      <c r="I40" s="3" cm="1">
        <f t="array" ref="I40">IF(I$1&lt;=Last_Actual_Yr,_xlfn.XLOOKUP($C40&amp;$D40,GDB!$C$325:$C$341&amp;GDB!$D$325:$D$341,GDB!H$325:H$341),H40*(1+INDEX(I$20:I$22,$A40)))</f>
        <v>3007.2060000000001</v>
      </c>
      <c r="J40" s="3" cm="1">
        <f t="array" ref="J40">IF(J$1&lt;=Last_Actual_Yr,_xlfn.XLOOKUP($C40&amp;$D40,GDB!$C$325:$C$341&amp;GDB!$D$325:$D$341,GDB!I$325:I$341),I40*(1+INDEX(J$20:J$22,$A40)))</f>
        <v>2913.45</v>
      </c>
      <c r="K40" s="3" cm="1">
        <f t="array" ref="K40">IF(K$1&lt;=Last_Actual_Yr,_xlfn.XLOOKUP($C40&amp;$D40,GDB!$C$325:$C$341&amp;GDB!$D$325:$D$341,GDB!J$325:J$341),J40*(1+INDEX(K$20:K$22,$A40)))</f>
        <v>3018.1990000000001</v>
      </c>
      <c r="L40" s="3" cm="1">
        <f t="array" ref="L40">IF(L$1&lt;=Last_Actual_Yr,_xlfn.XLOOKUP($C40&amp;$D40,GDB!$C$325:$C$341&amp;GDB!$D$325:$D$341,GDB!K$325:K$341),K40*(1+INDEX(L$20:L$22,$A40)))</f>
        <v>3060.7750000000001</v>
      </c>
      <c r="M40" s="3" cm="1">
        <f t="array" ref="M40">IF(M$1&lt;=Last_Actual_Yr,_xlfn.XLOOKUP($C40&amp;$D40,GDB!$C$325:$C$341&amp;GDB!$D$325:$D$341,GDB!L$325:L$341),L40*(1+INDEX(M$20:M$22,$A40)))</f>
        <v>2945.7930000000001</v>
      </c>
      <c r="N40" s="3" cm="1">
        <f t="array" ref="N40">IF(N$1&lt;=Last_Actual_Yr,_xlfn.XLOOKUP($C40&amp;$D40,GDB!$C$325:$C$341&amp;GDB!$D$325:$D$341,GDB!M$325:M$341),M40*(1+INDEX(N$20:N$22,$A40)))</f>
        <v>3098.4319999999998</v>
      </c>
      <c r="O40" s="3" cm="1">
        <f t="array" ref="O40">IF(O$1&lt;=Last_Actual_Yr,_xlfn.XLOOKUP($C40&amp;$D40,GDB!$C$325:$C$341&amp;GDB!$D$325:$D$341,GDB!N$325:N$341),N40*(1+INDEX(O$20:O$22,$A40)))</f>
        <v>3069.913</v>
      </c>
      <c r="P40" s="3" cm="1">
        <f t="array" ref="P40">IF(P$1&lt;=Last_Actual_Yr,_xlfn.XLOOKUP($C40&amp;$D40,GDB!$C$325:$C$341&amp;GDB!$D$325:$D$341,GDB!O$325:O$341),O40*(1+INDEX(P$20:P$22,$A40)))</f>
        <v>2591.2489999999998</v>
      </c>
      <c r="Q40" s="3" cm="1">
        <f t="array" ref="Q40">IF(Q$1&lt;=Last_Actual_Yr,_xlfn.XLOOKUP($C40&amp;$D40,GDB!$C$325:$C$341&amp;GDB!$D$325:$D$341,GDB!P$325:P$341),P40*(1+INDEX(Q$20:Q$22,$A40)))</f>
        <v>2663.1750000000002</v>
      </c>
      <c r="R40" s="3" cm="1">
        <f t="array" ref="R40">IF(R$1&lt;=Last_Actual_Yr,_xlfn.XLOOKUP($C40&amp;$D40,GDB!$C$325:$C$341&amp;GDB!$D$325:$D$341,GDB!Q$325:Q$341),Q40*(1+INDEX(R$20:R$22,$A40)))</f>
        <v>2511.2941947030104</v>
      </c>
      <c r="S40" s="3" cm="1">
        <f t="array" ref="S40">IF(S$1&lt;=Last_Actual_Yr,_xlfn.XLOOKUP($C40&amp;$D40,GDB!$C$325:$C$341&amp;GDB!$D$325:$D$341,GDB!R$325:R$341),R40*(1+INDEX(S$20:S$22,$A40)))</f>
        <v>2250.5620341585363</v>
      </c>
      <c r="T40" s="3" cm="1">
        <f t="array" ref="T40">IF(T$1&lt;=Last_Actual_Yr,_xlfn.XLOOKUP($C40&amp;$D40,GDB!$C$325:$C$341&amp;GDB!$D$325:$D$341,GDB!S$325:S$341),S40*(1+INDEX(T$20:T$22,$A40)))</f>
        <v>1997.4765400050578</v>
      </c>
      <c r="U40" s="3" cm="1">
        <f t="array" ref="U40">IF(U$1&lt;=Last_Actual_Yr,_xlfn.XLOOKUP($C40&amp;$D40,GDB!$C$325:$C$341&amp;GDB!$D$325:$D$341,GDB!T$325:T$341),T40*(1+INDEX(U$20:U$22,$A40)))</f>
        <v>1878.3805109785476</v>
      </c>
      <c r="V40" s="3" cm="1">
        <f t="array" ref="V40">IF(V$1&lt;=Last_Actual_Yr,_xlfn.XLOOKUP($C40&amp;$D40,GDB!$C$325:$C$341&amp;GDB!$D$325:$D$341,GDB!U$325:U$341),U40*(1+INDEX(V$20:V$22,$A40)))</f>
        <v>1799.5088032429287</v>
      </c>
      <c r="W40" s="3" cm="1">
        <f t="array" ref="W40">IF(W$1&lt;=Last_Actual_Yr,_xlfn.XLOOKUP($C40&amp;$D40,GDB!$C$325:$C$341&amp;GDB!$D$325:$D$341,GDB!V$325:V$341),V40*(1+INDEX(W$20:W$22,$A40)))</f>
        <v>1729.3391791679151</v>
      </c>
      <c r="X40" s="3" cm="1">
        <f t="array" ref="X40">IF(X$1&lt;=Last_Actual_Yr,_xlfn.XLOOKUP($C40&amp;$D40,GDB!$C$325:$C$341&amp;GDB!$D$325:$D$341,GDB!W$325:W$341),W40*(1+INDEX(X$20:X$22,$A40)))</f>
        <v>1675.0710012707825</v>
      </c>
      <c r="Y40" s="3" cm="1">
        <f t="array" ref="Y40">IF(Y$1&lt;=Last_Actual_Yr,_xlfn.XLOOKUP($C40&amp;$D40,GDB!$C$325:$C$341&amp;GDB!$D$325:$D$341,GDB!X$325:X$341),X40*(1+INDEX(Y$20:Y$22,$A40)))</f>
        <v>1625.9190783072145</v>
      </c>
      <c r="Z40" s="3" cm="1">
        <f t="array" ref="Z40">IF(Z$1&lt;=Last_Actual_Yr,_xlfn.XLOOKUP($C40&amp;$D40,GDB!$C$325:$C$341&amp;GDB!$D$325:$D$341,GDB!Y$325:Y$341),Y40*(1+INDEX(Z$20:Z$22,$A40)))</f>
        <v>1575.3673513575645</v>
      </c>
      <c r="AA40" s="3" cm="1">
        <f t="array" ref="AA40">IF(AA$1&lt;=Last_Actual_Yr,_xlfn.XLOOKUP($C40&amp;$D40,GDB!$C$325:$C$341&amp;GDB!$D$325:$D$341,GDB!Z$325:Z$341),Z40*(1+INDEX(AA$20:AA$22,$A40)))</f>
        <v>1531.5276510524398</v>
      </c>
      <c r="AB40" s="3" cm="1">
        <f t="array" ref="AB40">IF(AB$1&lt;=Last_Actual_Yr,_xlfn.XLOOKUP($C40&amp;$D40,GDB!$C$325:$C$341&amp;GDB!$D$325:$D$341,GDB!AA$325:AA$341),AA40*(1+INDEX(AB$20:AB$22,$A40)))</f>
        <v>1490.5011587134099</v>
      </c>
      <c r="AC40" s="3" cm="1">
        <f t="array" ref="AC40">IF(AC$1&lt;=Last_Actual_Yr,_xlfn.XLOOKUP($C40&amp;$D40,GDB!$C$325:$C$341&amp;GDB!$D$325:$D$341,GDB!AB$325:AB$341),AB40*(1+INDEX(AC$20:AC$22,$A40)))</f>
        <v>1441.648822747035</v>
      </c>
      <c r="AD40" s="3" cm="1">
        <f t="array" ref="AD40">IF(AD$1&lt;=Last_Actual_Yr,_xlfn.XLOOKUP($C40&amp;$D40,GDB!$C$325:$C$341&amp;GDB!$D$325:$D$341,GDB!AC$325:AC$341),AC40*(1+INDEX(AD$20:AD$22,$A40)))</f>
        <v>1387.3440018476174</v>
      </c>
      <c r="AE40" s="3" cm="1">
        <f t="array" ref="AE40">IF(AE$1&lt;=Last_Actual_Yr,_xlfn.XLOOKUP($C40&amp;$D40,GDB!$C$325:$C$341&amp;GDB!$D$325:$D$341,GDB!AD$325:AD$341),AD40*(1+INDEX(AE$20:AE$22,$A40)))</f>
        <v>1334.0639423776383</v>
      </c>
      <c r="AF40" s="3" cm="1">
        <f t="array" ref="AF40">IF(AF$1&lt;=Last_Actual_Yr,_xlfn.XLOOKUP($C40&amp;$D40,GDB!$C$325:$C$341&amp;GDB!$D$325:$D$341,GDB!AE$325:AE$341),AE40*(1+INDEX(AF$20:AF$22,$A40)))</f>
        <v>1279.9058546307242</v>
      </c>
      <c r="AG40" s="3" cm="1">
        <f t="array" ref="AG40">IF(AG$1&lt;=Last_Actual_Yr,_xlfn.XLOOKUP($C40&amp;$D40,GDB!$C$325:$C$341&amp;GDB!$D$325:$D$341,GDB!AF$325:AF$341),AF40*(1+INDEX(AG$20:AG$22,$A40)))</f>
        <v>1215.027005739918</v>
      </c>
      <c r="AH40" s="3" cm="1">
        <f t="array" ref="AH40">IF(AH$1&lt;=Last_Actual_Yr,_xlfn.XLOOKUP($C40&amp;$D40,GDB!$C$325:$C$341&amp;GDB!$D$325:$D$341,GDB!AG$325:AG$341),AG40*(1+INDEX(AH$20:AH$22,$A40)))</f>
        <v>1138.7118728652381</v>
      </c>
      <c r="AI40" s="3" cm="1">
        <f t="array" ref="AI40">IF(AI$1&lt;=Last_Actual_Yr,_xlfn.XLOOKUP($C40&amp;$D40,GDB!$C$325:$C$341&amp;GDB!$D$325:$D$341,GDB!AH$325:AH$341),AH40*(1+INDEX(AI$20:AI$22,$A40)))</f>
        <v>1042.9911318112477</v>
      </c>
      <c r="AJ40" s="3" cm="1">
        <f t="array" ref="AJ40">IF(AJ$1&lt;=Last_Actual_Yr,_xlfn.XLOOKUP($C40&amp;$D40,GDB!$C$325:$C$341&amp;GDB!$D$325:$D$341,GDB!AI$325:AI$341),AI40*(1+INDEX(AJ$20:AJ$22,$A40)))</f>
        <v>935.71233251495892</v>
      </c>
      <c r="AK40" s="3" cm="1">
        <f t="array" ref="AK40">IF(AK$1&lt;=Last_Actual_Yr,_xlfn.XLOOKUP($C40&amp;$D40,GDB!$C$325:$C$341&amp;GDB!$D$325:$D$341,GDB!AJ$325:AJ$341),AJ40*(1+INDEX(AK$20:AK$22,$A40)))</f>
        <v>826.31395864609863</v>
      </c>
      <c r="AL40" s="3" cm="1">
        <f t="array" ref="AL40">IF(AL$1&lt;=Last_Actual_Yr,_xlfn.XLOOKUP($C40&amp;$D40,GDB!$C$325:$C$341&amp;GDB!$D$325:$D$341,GDB!AK$325:AK$341),AK40*(1+INDEX(AL$20:AL$22,$A40)))</f>
        <v>698.47093856706203</v>
      </c>
      <c r="AM40" s="3" cm="1">
        <f t="array" ref="AM40">IF(AM$1&lt;=Last_Actual_Yr,_xlfn.XLOOKUP($C40&amp;$D40,GDB!$C$325:$C$341&amp;GDB!$D$325:$D$341,GDB!AL$325:AL$341),AL40*(1+INDEX(AM$20:AM$22,$A40)))</f>
        <v>558.50852519370051</v>
      </c>
      <c r="AN40" s="3" cm="1">
        <f t="array" ref="AN40">IF(AN$1&lt;=Last_Actual_Yr,_xlfn.XLOOKUP($C40&amp;$D40,GDB!$C$325:$C$341&amp;GDB!$D$325:$D$341,GDB!AM$325:AM$341),AM40*(1+INDEX(AN$20:AN$22,$A40)))</f>
        <v>448.55511490876239</v>
      </c>
      <c r="AO40" s="3" cm="1">
        <f t="array" ref="AO40">IF(AO$1&lt;=Last_Actual_Yr,_xlfn.XLOOKUP($C40&amp;$D40,GDB!$C$325:$C$341&amp;GDB!$D$325:$D$341,GDB!AN$325:AN$341),AN40*(1+INDEX(AO$20:AO$22,$A40)))</f>
        <v>343.88739371725131</v>
      </c>
      <c r="AP40" s="3" cm="1">
        <f t="array" ref="AP40">IF(AP$1&lt;=Last_Actual_Yr,_xlfn.XLOOKUP($C40&amp;$D40,GDB!$C$325:$C$341&amp;GDB!$D$325:$D$341,GDB!AO$325:AO$341),AO40*(1+INDEX(AP$20:AP$22,$A40)))</f>
        <v>223.74805828912017</v>
      </c>
      <c r="AQ40" s="3" cm="1">
        <f t="array" ref="AQ40">IF(AQ$1&lt;=Last_Actual_Yr,_xlfn.XLOOKUP($C40&amp;$D40,GDB!$C$325:$C$341&amp;GDB!$D$325:$D$341,GDB!AP$325:AP$341),AP40*(1+INDEX(AQ$20:AQ$22,$A40)))</f>
        <v>119.54092291515923</v>
      </c>
    </row>
    <row r="41" spans="1:43" outlineLevel="1" x14ac:dyDescent="0.3">
      <c r="A41">
        <f t="shared" si="13"/>
        <v>1</v>
      </c>
      <c r="B41" t="s">
        <v>16</v>
      </c>
      <c r="C41" t="s">
        <v>18</v>
      </c>
      <c r="D41" t="s">
        <v>2</v>
      </c>
      <c r="F41" s="3" cm="1">
        <f t="array" ref="F41">IF(F$1&lt;=Last_Actual_Yr,_xlfn.XLOOKUP($C41&amp;$D41,GDB!$C$325:$C$341&amp;GDB!$D$325:$D$341,GDB!E$325:E$341),E41*(1+INDEX(F$20:F$22,$A41)))</f>
        <v>1793.2529999999999</v>
      </c>
      <c r="G41" s="3" cm="1">
        <f t="array" ref="G41">IF(G$1&lt;=Last_Actual_Yr,_xlfn.XLOOKUP($C41&amp;$D41,GDB!$C$325:$C$341&amp;GDB!$D$325:$D$341,GDB!F$325:F$341),F41*(1+INDEX(G$20:G$22,$A41)))</f>
        <v>1848.07</v>
      </c>
      <c r="H41" s="3" cm="1">
        <f t="array" ref="H41">IF(H$1&lt;=Last_Actual_Yr,_xlfn.XLOOKUP($C41&amp;$D41,GDB!$C$325:$C$341&amp;GDB!$D$325:$D$341,GDB!G$325:G$341),G41*(1+INDEX(H$20:H$22,$A41)))</f>
        <v>1929.452</v>
      </c>
      <c r="I41" s="3" cm="1">
        <f t="array" ref="I41">IF(I$1&lt;=Last_Actual_Yr,_xlfn.XLOOKUP($C41&amp;$D41,GDB!$C$325:$C$341&amp;GDB!$D$325:$D$341,GDB!H$325:H$341),H41*(1+INDEX(I$20:I$22,$A41)))</f>
        <v>1837.193</v>
      </c>
      <c r="J41" s="3" cm="1">
        <f t="array" ref="J41">IF(J$1&lt;=Last_Actual_Yr,_xlfn.XLOOKUP($C41&amp;$D41,GDB!$C$325:$C$341&amp;GDB!$D$325:$D$341,GDB!I$325:I$341),I41*(1+INDEX(J$20:J$22,$A41)))</f>
        <v>2045.5809999999999</v>
      </c>
      <c r="K41" s="3" cm="1">
        <f t="array" ref="K41">IF(K$1&lt;=Last_Actual_Yr,_xlfn.XLOOKUP($C41&amp;$D41,GDB!$C$325:$C$341&amp;GDB!$D$325:$D$341,GDB!J$325:J$341),J41*(1+INDEX(K$20:K$22,$A41)))</f>
        <v>1954.384</v>
      </c>
      <c r="L41" s="3" cm="1">
        <f t="array" ref="L41">IF(L$1&lt;=Last_Actual_Yr,_xlfn.XLOOKUP($C41&amp;$D41,GDB!$C$325:$C$341&amp;GDB!$D$325:$D$341,GDB!K$325:K$341),K41*(1+INDEX(L$20:L$22,$A41)))</f>
        <v>2006.873</v>
      </c>
      <c r="M41" s="3" cm="1">
        <f t="array" ref="M41">IF(M$1&lt;=Last_Actual_Yr,_xlfn.XLOOKUP($C41&amp;$D41,GDB!$C$325:$C$341&amp;GDB!$D$325:$D$341,GDB!L$325:L$341),L41*(1+INDEX(M$20:M$22,$A41)))</f>
        <v>2113.1959999999999</v>
      </c>
      <c r="N41" s="3" cm="1">
        <f t="array" ref="N41">IF(N$1&lt;=Last_Actual_Yr,_xlfn.XLOOKUP($C41&amp;$D41,GDB!$C$325:$C$341&amp;GDB!$D$325:$D$341,GDB!M$325:M$341),M41*(1+INDEX(N$20:N$22,$A41)))</f>
        <v>2094.473</v>
      </c>
      <c r="O41" s="3" cm="1">
        <f t="array" ref="O41">IF(O$1&lt;=Last_Actual_Yr,_xlfn.XLOOKUP($C41&amp;$D41,GDB!$C$325:$C$341&amp;GDB!$D$325:$D$341,GDB!N$325:N$341),N41*(1+INDEX(O$20:O$22,$A41)))</f>
        <v>1971.1309999999999</v>
      </c>
      <c r="P41" s="3" cm="1">
        <f t="array" ref="P41">IF(P$1&lt;=Last_Actual_Yr,_xlfn.XLOOKUP($C41&amp;$D41,GDB!$C$325:$C$341&amp;GDB!$D$325:$D$341,GDB!O$325:O$341),O41*(1+INDEX(P$20:P$22,$A41)))</f>
        <v>1940.5230000000001</v>
      </c>
      <c r="Q41" s="3" cm="1">
        <f t="array" ref="Q41">IF(Q$1&lt;=Last_Actual_Yr,_xlfn.XLOOKUP($C41&amp;$D41,GDB!$C$325:$C$341&amp;GDB!$D$325:$D$341,GDB!P$325:P$341),P41*(1+INDEX(Q$20:Q$22,$A41)))</f>
        <v>1955.2909999999999</v>
      </c>
      <c r="R41" s="3" cm="1">
        <f t="array" ref="R41">IF(R$1&lt;=Last_Actual_Yr,_xlfn.XLOOKUP($C41&amp;$D41,GDB!$C$325:$C$341&amp;GDB!$D$325:$D$341,GDB!Q$325:Q$341),Q41*(1+INDEX(R$20:R$22,$A41)))</f>
        <v>1942.3469003947284</v>
      </c>
      <c r="S41" s="3" cm="1">
        <f t="array" ref="S41">IF(S$1&lt;=Last_Actual_Yr,_xlfn.XLOOKUP($C41&amp;$D41,GDB!$C$325:$C$341&amp;GDB!$D$325:$D$341,GDB!R$325:R$341),R41*(1+INDEX(S$20:S$22,$A41)))</f>
        <v>1918.4532607959814</v>
      </c>
      <c r="T41" s="3" cm="1">
        <f t="array" ref="T41">IF(T$1&lt;=Last_Actual_Yr,_xlfn.XLOOKUP($C41&amp;$D41,GDB!$C$325:$C$341&amp;GDB!$D$325:$D$341,GDB!S$325:S$341),S41*(1+INDEX(T$20:T$22,$A41)))</f>
        <v>1890.8054572394399</v>
      </c>
      <c r="U41" s="3" cm="1">
        <f t="array" ref="U41">IF(U$1&lt;=Last_Actual_Yr,_xlfn.XLOOKUP($C41&amp;$D41,GDB!$C$325:$C$341&amp;GDB!$D$325:$D$341,GDB!T$325:T$341),T41*(1+INDEX(U$20:U$22,$A41)))</f>
        <v>1860.8176434776713</v>
      </c>
      <c r="V41" s="3" cm="1">
        <f t="array" ref="V41">IF(V$1&lt;=Last_Actual_Yr,_xlfn.XLOOKUP($C41&amp;$D41,GDB!$C$325:$C$341&amp;GDB!$D$325:$D$341,GDB!U$325:U$341),U41*(1+INDEX(V$20:V$22,$A41)))</f>
        <v>1827.2275908670792</v>
      </c>
      <c r="W41" s="3" cm="1">
        <f t="array" ref="W41">IF(W$1&lt;=Last_Actual_Yr,_xlfn.XLOOKUP($C41&amp;$D41,GDB!$C$325:$C$341&amp;GDB!$D$325:$D$341,GDB!V$325:V$341),V41*(1+INDEX(W$20:W$22,$A41)))</f>
        <v>1784.9670614263521</v>
      </c>
      <c r="X41" s="3" cm="1">
        <f t="array" ref="X41">IF(X$1&lt;=Last_Actual_Yr,_xlfn.XLOOKUP($C41&amp;$D41,GDB!$C$325:$C$341&amp;GDB!$D$325:$D$341,GDB!W$325:W$341),W41*(1+INDEX(X$20:X$22,$A41)))</f>
        <v>1730.4541791907998</v>
      </c>
      <c r="Y41" s="3" cm="1">
        <f t="array" ref="Y41">IF(Y$1&lt;=Last_Actual_Yr,_xlfn.XLOOKUP($C41&amp;$D41,GDB!$C$325:$C$341&amp;GDB!$D$325:$D$341,GDB!X$325:X$341),X41*(1+INDEX(Y$20:Y$22,$A41)))</f>
        <v>1662.8682764317043</v>
      </c>
      <c r="Z41" s="3" cm="1">
        <f t="array" ref="Z41">IF(Z$1&lt;=Last_Actual_Yr,_xlfn.XLOOKUP($C41&amp;$D41,GDB!$C$325:$C$341&amp;GDB!$D$325:$D$341,GDB!Y$325:Y$341),Y41*(1+INDEX(Z$20:Z$22,$A41)))</f>
        <v>1575.6173824891239</v>
      </c>
      <c r="AA41" s="3" cm="1">
        <f t="array" ref="AA41">IF(AA$1&lt;=Last_Actual_Yr,_xlfn.XLOOKUP($C41&amp;$D41,GDB!$C$325:$C$341&amp;GDB!$D$325:$D$341,GDB!Z$325:Z$341),Z41*(1+INDEX(AA$20:AA$22,$A41)))</f>
        <v>1471.1888682175024</v>
      </c>
      <c r="AB41" s="3" cm="1">
        <f t="array" ref="AB41">IF(AB$1&lt;=Last_Actual_Yr,_xlfn.XLOOKUP($C41&amp;$D41,GDB!$C$325:$C$341&amp;GDB!$D$325:$D$341,GDB!AA$325:AA$341),AA41*(1+INDEX(AB$20:AB$22,$A41)))</f>
        <v>1354.9624639086114</v>
      </c>
      <c r="AC41" s="3" cm="1">
        <f t="array" ref="AC41">IF(AC$1&lt;=Last_Actual_Yr,_xlfn.XLOOKUP($C41&amp;$D41,GDB!$C$325:$C$341&amp;GDB!$D$325:$D$341,GDB!AB$325:AB$341),AB41*(1+INDEX(AC$20:AC$22,$A41)))</f>
        <v>1235.6608813707805</v>
      </c>
      <c r="AD41" s="3" cm="1">
        <f t="array" ref="AD41">IF(AD$1&lt;=Last_Actual_Yr,_xlfn.XLOOKUP($C41&amp;$D41,GDB!$C$325:$C$341&amp;GDB!$D$325:$D$341,GDB!AC$325:AC$341),AC41*(1+INDEX(AD$20:AD$22,$A41)))</f>
        <v>1122.3221500060813</v>
      </c>
      <c r="AE41" s="3" cm="1">
        <f t="array" ref="AE41">IF(AE$1&lt;=Last_Actual_Yr,_xlfn.XLOOKUP($C41&amp;$D41,GDB!$C$325:$C$341&amp;GDB!$D$325:$D$341,GDB!AD$325:AD$341),AD41*(1+INDEX(AE$20:AE$22,$A41)))</f>
        <v>1019.2055237003643</v>
      </c>
      <c r="AF41" s="3" cm="1">
        <f t="array" ref="AF41">IF(AF$1&lt;=Last_Actual_Yr,_xlfn.XLOOKUP($C41&amp;$D41,GDB!$C$325:$C$341&amp;GDB!$D$325:$D$341,GDB!AE$325:AE$341),AE41*(1+INDEX(AF$20:AF$22,$A41)))</f>
        <v>923.98322487480687</v>
      </c>
      <c r="AG41" s="3" cm="1">
        <f t="array" ref="AG41">IF(AG$1&lt;=Last_Actual_Yr,_xlfn.XLOOKUP($C41&amp;$D41,GDB!$C$325:$C$341&amp;GDB!$D$325:$D$341,GDB!AF$325:AF$341),AF41*(1+INDEX(AG$20:AG$22,$A41)))</f>
        <v>840.4683684940652</v>
      </c>
      <c r="AH41" s="3" cm="1">
        <f t="array" ref="AH41">IF(AH$1&lt;=Last_Actual_Yr,_xlfn.XLOOKUP($C41&amp;$D41,GDB!$C$325:$C$341&amp;GDB!$D$325:$D$341,GDB!AG$325:AG$341),AG41*(1+INDEX(AH$20:AH$22,$A41)))</f>
        <v>768.14068619458965</v>
      </c>
      <c r="AI41" s="3" cm="1">
        <f t="array" ref="AI41">IF(AI$1&lt;=Last_Actual_Yr,_xlfn.XLOOKUP($C41&amp;$D41,GDB!$C$325:$C$341&amp;GDB!$D$325:$D$341,GDB!AH$325:AH$341),AH41*(1+INDEX(AI$20:AI$22,$A41)))</f>
        <v>700.20612906044835</v>
      </c>
      <c r="AJ41" s="3" cm="1">
        <f t="array" ref="AJ41">IF(AJ$1&lt;=Last_Actual_Yr,_xlfn.XLOOKUP($C41&amp;$D41,GDB!$C$325:$C$341&amp;GDB!$D$325:$D$341,GDB!AI$325:AI$341),AI41*(1+INDEX(AJ$20:AJ$22,$A41)))</f>
        <v>625.92960291927523</v>
      </c>
      <c r="AK41" s="3" cm="1">
        <f t="array" ref="AK41">IF(AK$1&lt;=Last_Actual_Yr,_xlfn.XLOOKUP($C41&amp;$D41,GDB!$C$325:$C$341&amp;GDB!$D$325:$D$341,GDB!AJ$325:AJ$341),AJ41*(1+INDEX(AK$20:AK$22,$A41)))</f>
        <v>548.27739957918993</v>
      </c>
      <c r="AL41" s="3" cm="1">
        <f t="array" ref="AL41">IF(AL$1&lt;=Last_Actual_Yr,_xlfn.XLOOKUP($C41&amp;$D41,GDB!$C$325:$C$341&amp;GDB!$D$325:$D$341,GDB!AK$325:AK$341),AK41*(1+INDEX(AL$20:AL$22,$A41)))</f>
        <v>465.04079571042757</v>
      </c>
      <c r="AM41" s="3" cm="1">
        <f t="array" ref="AM41">IF(AM$1&lt;=Last_Actual_Yr,_xlfn.XLOOKUP($C41&amp;$D41,GDB!$C$325:$C$341&amp;GDB!$D$325:$D$341,GDB!AL$325:AL$341),AL41*(1+INDEX(AM$20:AM$22,$A41)))</f>
        <v>377.61689696979539</v>
      </c>
      <c r="AN41" s="3" cm="1">
        <f t="array" ref="AN41">IF(AN$1&lt;=Last_Actual_Yr,_xlfn.XLOOKUP($C41&amp;$D41,GDB!$C$325:$C$341&amp;GDB!$D$325:$D$341,GDB!AM$325:AM$341),AM41*(1+INDEX(AN$20:AN$22,$A41)))</f>
        <v>294.68929608576656</v>
      </c>
      <c r="AO41" s="3" cm="1">
        <f t="array" ref="AO41">IF(AO$1&lt;=Last_Actual_Yr,_xlfn.XLOOKUP($C41&amp;$D41,GDB!$C$325:$C$341&amp;GDB!$D$325:$D$341,GDB!AN$325:AN$341),AN41*(1+INDEX(AO$20:AO$22,$A41)))</f>
        <v>219.74364555692557</v>
      </c>
      <c r="AP41" s="3" cm="1">
        <f t="array" ref="AP41">IF(AP$1&lt;=Last_Actual_Yr,_xlfn.XLOOKUP($C41&amp;$D41,GDB!$C$325:$C$341&amp;GDB!$D$325:$D$341,GDB!AO$325:AO$341),AO41*(1+INDEX(AP$20:AP$22,$A41)))</f>
        <v>155.43944663119595</v>
      </c>
      <c r="AQ41" s="3" cm="1">
        <f t="array" ref="AQ41">IF(AQ$1&lt;=Last_Actual_Yr,_xlfn.XLOOKUP($C41&amp;$D41,GDB!$C$325:$C$341&amp;GDB!$D$325:$D$341,GDB!AP$325:AP$341),AP41*(1+INDEX(AQ$20:AQ$22,$A41)))</f>
        <v>106.61178320757816</v>
      </c>
    </row>
    <row r="42" spans="1:43" outlineLevel="1" x14ac:dyDescent="0.3">
      <c r="A42">
        <f t="shared" si="13"/>
        <v>2</v>
      </c>
      <c r="B42" t="s">
        <v>16</v>
      </c>
      <c r="C42" t="s">
        <v>18</v>
      </c>
      <c r="D42" t="s">
        <v>3</v>
      </c>
      <c r="F42" s="3" cm="1">
        <f t="array" ref="F42">IF(F$1&lt;=Last_Actual_Yr,_xlfn.XLOOKUP($C42&amp;$D42,GDB!$C$325:$C$341&amp;GDB!$D$325:$D$341,GDB!E$325:E$341),E42*(1+INDEX(F$20:F$22,$A42)))</f>
        <v>678.74300000000005</v>
      </c>
      <c r="G42" s="3" cm="1">
        <f t="array" ref="G42">IF(G$1&lt;=Last_Actual_Yr,_xlfn.XLOOKUP($C42&amp;$D42,GDB!$C$325:$C$341&amp;GDB!$D$325:$D$341,GDB!F$325:F$341),F42*(1+INDEX(G$20:G$22,$A42)))</f>
        <v>690.72499999999991</v>
      </c>
      <c r="H42" s="3" cm="1">
        <f t="array" ref="H42">IF(H$1&lt;=Last_Actual_Yr,_xlfn.XLOOKUP($C42&amp;$D42,GDB!$C$325:$C$341&amp;GDB!$D$325:$D$341,GDB!G$325:G$341),G42*(1+INDEX(H$20:H$22,$A42)))</f>
        <v>720.23199999999997</v>
      </c>
      <c r="I42" s="3" cm="1">
        <f t="array" ref="I42">IF(I$1&lt;=Last_Actual_Yr,_xlfn.XLOOKUP($C42&amp;$D42,GDB!$C$325:$C$341&amp;GDB!$D$325:$D$341,GDB!H$325:H$341),H42*(1+INDEX(I$20:I$22,$A42)))</f>
        <v>707.35500000000002</v>
      </c>
      <c r="J42" s="3" cm="1">
        <f t="array" ref="J42">IF(J$1&lt;=Last_Actual_Yr,_xlfn.XLOOKUP($C42&amp;$D42,GDB!$C$325:$C$341&amp;GDB!$D$325:$D$341,GDB!I$325:I$341),I42*(1+INDEX(J$20:J$22,$A42)))</f>
        <v>745.30700000000002</v>
      </c>
      <c r="K42" s="3" cm="1">
        <f t="array" ref="K42">IF(K$1&lt;=Last_Actual_Yr,_xlfn.XLOOKUP($C42&amp;$D42,GDB!$C$325:$C$341&amp;GDB!$D$325:$D$341,GDB!J$325:J$341),J42*(1+INDEX(K$20:K$22,$A42)))</f>
        <v>742.49199999999996</v>
      </c>
      <c r="L42" s="3" cm="1">
        <f t="array" ref="L42">IF(L$1&lt;=Last_Actual_Yr,_xlfn.XLOOKUP($C42&amp;$D42,GDB!$C$325:$C$341&amp;GDB!$D$325:$D$341,GDB!K$325:K$341),K42*(1+INDEX(L$20:L$22,$A42)))</f>
        <v>760.56799999999998</v>
      </c>
      <c r="M42" s="3" cm="1">
        <f t="array" ref="M42">IF(M$1&lt;=Last_Actual_Yr,_xlfn.XLOOKUP($C42&amp;$D42,GDB!$C$325:$C$341&amp;GDB!$D$325:$D$341,GDB!L$325:L$341),L42*(1+INDEX(M$20:M$22,$A42)))</f>
        <v>723.74700000000007</v>
      </c>
      <c r="N42" s="3" cm="1">
        <f t="array" ref="N42">IF(N$1&lt;=Last_Actual_Yr,_xlfn.XLOOKUP($C42&amp;$D42,GDB!$C$325:$C$341&amp;GDB!$D$325:$D$341,GDB!M$325:M$341),M42*(1+INDEX(N$20:N$22,$A42)))</f>
        <v>746.08</v>
      </c>
      <c r="O42" s="3" cm="1">
        <f t="array" ref="O42">IF(O$1&lt;=Last_Actual_Yr,_xlfn.XLOOKUP($C42&amp;$D42,GDB!$C$325:$C$341&amp;GDB!$D$325:$D$341,GDB!N$325:N$341),N42*(1+INDEX(O$20:O$22,$A42)))</f>
        <v>715.95099999999991</v>
      </c>
      <c r="P42" s="3" cm="1">
        <f t="array" ref="P42">IF(P$1&lt;=Last_Actual_Yr,_xlfn.XLOOKUP($C42&amp;$D42,GDB!$C$325:$C$341&amp;GDB!$D$325:$D$341,GDB!O$325:O$341),O42*(1+INDEX(P$20:P$22,$A42)))</f>
        <v>735.08800000000008</v>
      </c>
      <c r="Q42" s="3" cm="1">
        <f t="array" ref="Q42">IF(Q$1&lt;=Last_Actual_Yr,_xlfn.XLOOKUP($C42&amp;$D42,GDB!$C$325:$C$341&amp;GDB!$D$325:$D$341,GDB!P$325:P$341),P42*(1+INDEX(Q$20:Q$22,$A42)))</f>
        <v>741.178</v>
      </c>
      <c r="R42" s="3" cm="1">
        <f t="array" ref="R42">IF(R$1&lt;=Last_Actual_Yr,_xlfn.XLOOKUP($C42&amp;$D42,GDB!$C$325:$C$341&amp;GDB!$D$325:$D$341,GDB!Q$325:Q$341),Q42*(1+INDEX(R$20:R$22,$A42)))</f>
        <v>724.14223554847342</v>
      </c>
      <c r="S42" s="3" cm="1">
        <f t="array" ref="S42">IF(S$1&lt;=Last_Actual_Yr,_xlfn.XLOOKUP($C42&amp;$D42,GDB!$C$325:$C$341&amp;GDB!$D$325:$D$341,GDB!R$325:R$341),R42*(1+INDEX(S$20:S$22,$A42)))</f>
        <v>695.76383409421135</v>
      </c>
      <c r="T42" s="3" cm="1">
        <f t="array" ref="T42">IF(T$1&lt;=Last_Actual_Yr,_xlfn.XLOOKUP($C42&amp;$D42,GDB!$C$325:$C$341&amp;GDB!$D$325:$D$341,GDB!S$325:S$341),S42*(1+INDEX(T$20:T$22,$A42)))</f>
        <v>656.81586600070489</v>
      </c>
      <c r="U42" s="3" cm="1">
        <f t="array" ref="U42">IF(U$1&lt;=Last_Actual_Yr,_xlfn.XLOOKUP($C42&amp;$D42,GDB!$C$325:$C$341&amp;GDB!$D$325:$D$341,GDB!T$325:T$341),T42*(1+INDEX(U$20:U$22,$A42)))</f>
        <v>611.7586929584794</v>
      </c>
      <c r="V42" s="3" cm="1">
        <f t="array" ref="V42">IF(V$1&lt;=Last_Actual_Yr,_xlfn.XLOOKUP($C42&amp;$D42,GDB!$C$325:$C$341&amp;GDB!$D$325:$D$341,GDB!U$325:U$341),U42*(1+INDEX(V$20:V$22,$A42)))</f>
        <v>562.05373785604229</v>
      </c>
      <c r="W42" s="3" cm="1">
        <f t="array" ref="W42">IF(W$1&lt;=Last_Actual_Yr,_xlfn.XLOOKUP($C42&amp;$D42,GDB!$C$325:$C$341&amp;GDB!$D$325:$D$341,GDB!V$325:V$341),V42*(1+INDEX(W$20:W$22,$A42)))</f>
        <v>509.31735433030246</v>
      </c>
      <c r="X42" s="3" cm="1">
        <f t="array" ref="X42">IF(X$1&lt;=Last_Actual_Yr,_xlfn.XLOOKUP($C42&amp;$D42,GDB!$C$325:$C$341&amp;GDB!$D$325:$D$341,GDB!W$325:W$341),W42*(1+INDEX(X$20:X$22,$A42)))</f>
        <v>451.90895210419154</v>
      </c>
      <c r="Y42" s="3" cm="1">
        <f t="array" ref="Y42">IF(Y$1&lt;=Last_Actual_Yr,_xlfn.XLOOKUP($C42&amp;$D42,GDB!$C$325:$C$341&amp;GDB!$D$325:$D$341,GDB!X$325:X$341),X42*(1+INDEX(Y$20:Y$22,$A42)))</f>
        <v>394.92194081526986</v>
      </c>
      <c r="Z42" s="3" cm="1">
        <f t="array" ref="Z42">IF(Z$1&lt;=Last_Actual_Yr,_xlfn.XLOOKUP($C42&amp;$D42,GDB!$C$325:$C$341&amp;GDB!$D$325:$D$341,GDB!Y$325:Y$341),Y42*(1+INDEX(Z$20:Z$22,$A42)))</f>
        <v>343.10111371066625</v>
      </c>
      <c r="AA42" s="3" cm="1">
        <f t="array" ref="AA42">IF(AA$1&lt;=Last_Actual_Yr,_xlfn.XLOOKUP($C42&amp;$D42,GDB!$C$325:$C$341&amp;GDB!$D$325:$D$341,GDB!Z$325:Z$341),Z42*(1+INDEX(AA$20:AA$22,$A42)))</f>
        <v>299.82994151902579</v>
      </c>
      <c r="AB42" s="3" cm="1">
        <f t="array" ref="AB42">IF(AB$1&lt;=Last_Actual_Yr,_xlfn.XLOOKUP($C42&amp;$D42,GDB!$C$325:$C$341&amp;GDB!$D$325:$D$341,GDB!AA$325:AA$341),AA42*(1+INDEX(AB$20:AB$22,$A42)))</f>
        <v>265.23037548304586</v>
      </c>
      <c r="AC42" s="3" cm="1">
        <f t="array" ref="AC42">IF(AC$1&lt;=Last_Actual_Yr,_xlfn.XLOOKUP($C42&amp;$D42,GDB!$C$325:$C$341&amp;GDB!$D$325:$D$341,GDB!AB$325:AB$341),AB42*(1+INDEX(AC$20:AC$22,$A42)))</f>
        <v>239.23757636914922</v>
      </c>
      <c r="AD42" s="3" cm="1">
        <f t="array" ref="AD42">IF(AD$1&lt;=Last_Actual_Yr,_xlfn.XLOOKUP($C42&amp;$D42,GDB!$C$325:$C$341&amp;GDB!$D$325:$D$341,GDB!AC$325:AC$341),AC42*(1+INDEX(AD$20:AD$22,$A42)))</f>
        <v>221.31144877835914</v>
      </c>
      <c r="AE42" s="3" cm="1">
        <f t="array" ref="AE42">IF(AE$1&lt;=Last_Actual_Yr,_xlfn.XLOOKUP($C42&amp;$D42,GDB!$C$325:$C$341&amp;GDB!$D$325:$D$341,GDB!AD$325:AD$341),AD42*(1+INDEX(AE$20:AE$22,$A42)))</f>
        <v>207.32347443488999</v>
      </c>
      <c r="AF42" s="3" cm="1">
        <f t="array" ref="AF42">IF(AF$1&lt;=Last_Actual_Yr,_xlfn.XLOOKUP($C42&amp;$D42,GDB!$C$325:$C$341&amp;GDB!$D$325:$D$341,GDB!AE$325:AE$341),AE42*(1+INDEX(AF$20:AF$22,$A42)))</f>
        <v>194.24631236025323</v>
      </c>
      <c r="AG42" s="3" cm="1">
        <f t="array" ref="AG42">IF(AG$1&lt;=Last_Actual_Yr,_xlfn.XLOOKUP($C42&amp;$D42,GDB!$C$325:$C$341&amp;GDB!$D$325:$D$341,GDB!AF$325:AF$341),AF42*(1+INDEX(AG$20:AG$22,$A42)))</f>
        <v>180.50208132014075</v>
      </c>
      <c r="AH42" s="3" cm="1">
        <f t="array" ref="AH42">IF(AH$1&lt;=Last_Actual_Yr,_xlfn.XLOOKUP($C42&amp;$D42,GDB!$C$325:$C$341&amp;GDB!$D$325:$D$341,GDB!AG$325:AG$341),AG42*(1+INDEX(AH$20:AH$22,$A42)))</f>
        <v>166.1478165773666</v>
      </c>
      <c r="AI42" s="3" cm="1">
        <f t="array" ref="AI42">IF(AI$1&lt;=Last_Actual_Yr,_xlfn.XLOOKUP($C42&amp;$D42,GDB!$C$325:$C$341&amp;GDB!$D$325:$D$341,GDB!AH$325:AH$341),AH42*(1+INDEX(AI$20:AI$22,$A42)))</f>
        <v>150.2504985203594</v>
      </c>
      <c r="AJ42" s="3" cm="1">
        <f t="array" ref="AJ42">IF(AJ$1&lt;=Last_Actual_Yr,_xlfn.XLOOKUP($C42&amp;$D42,GDB!$C$325:$C$341&amp;GDB!$D$325:$D$341,GDB!AI$325:AI$341),AI42*(1+INDEX(AJ$20:AJ$22,$A42)))</f>
        <v>131.54963246285016</v>
      </c>
      <c r="AK42" s="3" cm="1">
        <f t="array" ref="AK42">IF(AK$1&lt;=Last_Actual_Yr,_xlfn.XLOOKUP($C42&amp;$D42,GDB!$C$325:$C$341&amp;GDB!$D$325:$D$341,GDB!AJ$325:AJ$341),AJ42*(1+INDEX(AK$20:AK$22,$A42)))</f>
        <v>113.34397448600939</v>
      </c>
      <c r="AL42" s="3" cm="1">
        <f t="array" ref="AL42">IF(AL$1&lt;=Last_Actual_Yr,_xlfn.XLOOKUP($C42&amp;$D42,GDB!$C$325:$C$341&amp;GDB!$D$325:$D$341,GDB!AK$325:AK$341),AK42*(1+INDEX(AL$20:AL$22,$A42)))</f>
        <v>95.540284812291105</v>
      </c>
      <c r="AM42" s="3" cm="1">
        <f t="array" ref="AM42">IF(AM$1&lt;=Last_Actual_Yr,_xlfn.XLOOKUP($C42&amp;$D42,GDB!$C$325:$C$341&amp;GDB!$D$325:$D$341,GDB!AL$325:AL$341),AL42*(1+INDEX(AM$20:AM$22,$A42)))</f>
        <v>77.397240559461878</v>
      </c>
      <c r="AN42" s="3" cm="1">
        <f t="array" ref="AN42">IF(AN$1&lt;=Last_Actual_Yr,_xlfn.XLOOKUP($C42&amp;$D42,GDB!$C$325:$C$341&amp;GDB!$D$325:$D$341,GDB!AM$325:AM$341),AM42*(1+INDEX(AN$20:AN$22,$A42)))</f>
        <v>60.040513025548499</v>
      </c>
      <c r="AO42" s="3" cm="1">
        <f t="array" ref="AO42">IF(AO$1&lt;=Last_Actual_Yr,_xlfn.XLOOKUP($C42&amp;$D42,GDB!$C$325:$C$341&amp;GDB!$D$325:$D$341,GDB!AN$325:AN$341),AN42*(1+INDEX(AO$20:AO$22,$A42)))</f>
        <v>45.065149277182591</v>
      </c>
      <c r="AP42" s="3" cm="1">
        <f t="array" ref="AP42">IF(AP$1&lt;=Last_Actual_Yr,_xlfn.XLOOKUP($C42&amp;$D42,GDB!$C$325:$C$341&amp;GDB!$D$325:$D$341,GDB!AO$325:AO$341),AO42*(1+INDEX(AP$20:AP$22,$A42)))</f>
        <v>33.00038530838296</v>
      </c>
      <c r="AQ42" s="3" cm="1">
        <f t="array" ref="AQ42">IF(AQ$1&lt;=Last_Actual_Yr,_xlfn.XLOOKUP($C42&amp;$D42,GDB!$C$325:$C$341&amp;GDB!$D$325:$D$341,GDB!AP$325:AP$341),AP42*(1+INDEX(AQ$20:AQ$22,$A42)))</f>
        <v>24.506999524211423</v>
      </c>
    </row>
    <row r="43" spans="1:43" outlineLevel="1" x14ac:dyDescent="0.3">
      <c r="A43">
        <f t="shared" si="13"/>
        <v>3</v>
      </c>
      <c r="B43" t="s">
        <v>16</v>
      </c>
      <c r="C43" t="s">
        <v>18</v>
      </c>
      <c r="D43" t="s">
        <v>4</v>
      </c>
      <c r="F43" s="3" cm="1">
        <f t="array" ref="F43">IF(F$1&lt;=Last_Actual_Yr,_xlfn.XLOOKUP($C43&amp;$D43,GDB!$C$325:$C$341&amp;GDB!$D$325:$D$341,GDB!E$325:E$341),E43*(1+INDEX(F$20:F$22,$A43)))</f>
        <v>988.64200000000005</v>
      </c>
      <c r="G43" s="3" cm="1">
        <f t="array" ref="G43">IF(G$1&lt;=Last_Actual_Yr,_xlfn.XLOOKUP($C43&amp;$D43,GDB!$C$325:$C$341&amp;GDB!$D$325:$D$341,GDB!F$325:F$341),F43*(1+INDEX(G$20:G$22,$A43)))</f>
        <v>972.39599999999996</v>
      </c>
      <c r="H43" s="3" cm="1">
        <f t="array" ref="H43">IF(H$1&lt;=Last_Actual_Yr,_xlfn.XLOOKUP($C43&amp;$D43,GDB!$C$325:$C$341&amp;GDB!$D$325:$D$341,GDB!G$325:G$341),G43*(1+INDEX(H$20:H$22,$A43)))</f>
        <v>1027.6189999999999</v>
      </c>
      <c r="I43" s="3" cm="1">
        <f t="array" ref="I43">IF(I$1&lt;=Last_Actual_Yr,_xlfn.XLOOKUP($C43&amp;$D43,GDB!$C$325:$C$341&amp;GDB!$D$325:$D$341,GDB!H$325:H$341),H43*(1+INDEX(I$20:I$22,$A43)))</f>
        <v>974.91899999999998</v>
      </c>
      <c r="J43" s="3" cm="1">
        <f t="array" ref="J43">IF(J$1&lt;=Last_Actual_Yr,_xlfn.XLOOKUP($C43&amp;$D43,GDB!$C$325:$C$341&amp;GDB!$D$325:$D$341,GDB!I$325:I$341),I43*(1+INDEX(J$20:J$22,$A43)))</f>
        <v>979.923</v>
      </c>
      <c r="K43" s="3" cm="1">
        <f t="array" ref="K43">IF(K$1&lt;=Last_Actual_Yr,_xlfn.XLOOKUP($C43&amp;$D43,GDB!$C$325:$C$341&amp;GDB!$D$325:$D$341,GDB!J$325:J$341),J43*(1+INDEX(K$20:K$22,$A43)))</f>
        <v>949.12699999999995</v>
      </c>
      <c r="L43" s="3" cm="1">
        <f t="array" ref="L43">IF(L$1&lt;=Last_Actual_Yr,_xlfn.XLOOKUP($C43&amp;$D43,GDB!$C$325:$C$341&amp;GDB!$D$325:$D$341,GDB!K$325:K$341),K43*(1+INDEX(L$20:L$22,$A43)))</f>
        <v>961.375</v>
      </c>
      <c r="M43" s="3" cm="1">
        <f t="array" ref="M43">IF(M$1&lt;=Last_Actual_Yr,_xlfn.XLOOKUP($C43&amp;$D43,GDB!$C$325:$C$341&amp;GDB!$D$325:$D$341,GDB!L$325:L$341),L43*(1+INDEX(M$20:M$22,$A43)))</f>
        <v>992.25800000000004</v>
      </c>
      <c r="N43" s="3" cm="1">
        <f t="array" ref="N43">IF(N$1&lt;=Last_Actual_Yr,_xlfn.XLOOKUP($C43&amp;$D43,GDB!$C$325:$C$341&amp;GDB!$D$325:$D$341,GDB!M$325:M$341),M43*(1+INDEX(N$20:N$22,$A43)))</f>
        <v>935.02599999999995</v>
      </c>
      <c r="O43" s="3" cm="1">
        <f t="array" ref="O43">IF(O$1&lt;=Last_Actual_Yr,_xlfn.XLOOKUP($C43&amp;$D43,GDB!$C$325:$C$341&amp;GDB!$D$325:$D$341,GDB!N$325:N$341),N43*(1+INDEX(O$20:O$22,$A43)))</f>
        <v>888.43200000000002</v>
      </c>
      <c r="P43" s="3" cm="1">
        <f t="array" ref="P43">IF(P$1&lt;=Last_Actual_Yr,_xlfn.XLOOKUP($C43&amp;$D43,GDB!$C$325:$C$341&amp;GDB!$D$325:$D$341,GDB!O$325:O$341),O43*(1+INDEX(P$20:P$22,$A43)))</f>
        <v>916.65599999999995</v>
      </c>
      <c r="Q43" s="3" cm="1">
        <f t="array" ref="Q43">IF(Q$1&lt;=Last_Actual_Yr,_xlfn.XLOOKUP($C43&amp;$D43,GDB!$C$325:$C$341&amp;GDB!$D$325:$D$341,GDB!P$325:P$341),P43*(1+INDEX(Q$20:Q$22,$A43)))</f>
        <v>888.47500000000002</v>
      </c>
      <c r="R43" s="3" cm="1">
        <f t="array" ref="R43">IF(R$1&lt;=Last_Actual_Yr,_xlfn.XLOOKUP($C43&amp;$D43,GDB!$C$325:$C$341&amp;GDB!$D$325:$D$341,GDB!Q$325:Q$341),Q43*(1+INDEX(R$20:R$22,$A43)))</f>
        <v>837.80529241929537</v>
      </c>
      <c r="S43" s="3" cm="1">
        <f t="array" ref="S43">IF(S$1&lt;=Last_Actual_Yr,_xlfn.XLOOKUP($C43&amp;$D43,GDB!$C$325:$C$341&amp;GDB!$D$325:$D$341,GDB!R$325:R$341),R43*(1+INDEX(S$20:S$22,$A43)))</f>
        <v>750.82114517408934</v>
      </c>
      <c r="T43" s="3" cm="1">
        <f t="array" ref="T43">IF(T$1&lt;=Last_Actual_Yr,_xlfn.XLOOKUP($C43&amp;$D43,GDB!$C$325:$C$341&amp;GDB!$D$325:$D$341,GDB!S$325:S$341),S43*(1+INDEX(T$20:T$22,$A43)))</f>
        <v>666.38804017047084</v>
      </c>
      <c r="U43" s="3" cm="1">
        <f t="array" ref="U43">IF(U$1&lt;=Last_Actual_Yr,_xlfn.XLOOKUP($C43&amp;$D43,GDB!$C$325:$C$341&amp;GDB!$D$325:$D$341,GDB!T$325:T$341),T43*(1+INDEX(U$20:U$22,$A43)))</f>
        <v>626.65582415412621</v>
      </c>
      <c r="V43" s="3" cm="1">
        <f t="array" ref="V43">IF(V$1&lt;=Last_Actual_Yr,_xlfn.XLOOKUP($C43&amp;$D43,GDB!$C$325:$C$341&amp;GDB!$D$325:$D$341,GDB!U$325:U$341),U43*(1+INDEX(V$20:V$22,$A43)))</f>
        <v>600.34304315760744</v>
      </c>
      <c r="W43" s="3" cm="1">
        <f t="array" ref="W43">IF(W$1&lt;=Last_Actual_Yr,_xlfn.XLOOKUP($C43&amp;$D43,GDB!$C$325:$C$341&amp;GDB!$D$325:$D$341,GDB!V$325:V$341),V43*(1+INDEX(W$20:W$22,$A43)))</f>
        <v>576.93340738449911</v>
      </c>
      <c r="X43" s="3" cm="1">
        <f t="array" ref="X43">IF(X$1&lt;=Last_Actual_Yr,_xlfn.XLOOKUP($C43&amp;$D43,GDB!$C$325:$C$341&amp;GDB!$D$325:$D$341,GDB!W$325:W$341),W43*(1+INDEX(X$20:X$22,$A43)))</f>
        <v>558.82873181599359</v>
      </c>
      <c r="Y43" s="3" cm="1">
        <f t="array" ref="Y43">IF(Y$1&lt;=Last_Actual_Yr,_xlfn.XLOOKUP($C43&amp;$D43,GDB!$C$325:$C$341&amp;GDB!$D$325:$D$341,GDB!X$325:X$341),X43*(1+INDEX(Y$20:Y$22,$A43)))</f>
        <v>542.43091539196735</v>
      </c>
      <c r="Z43" s="3" cm="1">
        <f t="array" ref="Z43">IF(Z$1&lt;=Last_Actual_Yr,_xlfn.XLOOKUP($C43&amp;$D43,GDB!$C$325:$C$341&amp;GDB!$D$325:$D$341,GDB!Y$325:Y$341),Y43*(1+INDEX(Z$20:Z$22,$A43)))</f>
        <v>525.56610342820591</v>
      </c>
      <c r="AA43" s="3" cm="1">
        <f t="array" ref="AA43">IF(AA$1&lt;=Last_Actual_Yr,_xlfn.XLOOKUP($C43&amp;$D43,GDB!$C$325:$C$341&amp;GDB!$D$325:$D$341,GDB!Z$325:Z$341),Z43*(1+INDEX(AA$20:AA$22,$A43)))</f>
        <v>510.94052391180321</v>
      </c>
      <c r="AB43" s="3" cm="1">
        <f t="array" ref="AB43">IF(AB$1&lt;=Last_Actual_Yr,_xlfn.XLOOKUP($C43&amp;$D43,GDB!$C$325:$C$341&amp;GDB!$D$325:$D$341,GDB!AA$325:AA$341),AA43*(1+INDEX(AB$20:AB$22,$A43)))</f>
        <v>497.25347263619443</v>
      </c>
      <c r="AC43" s="3" cm="1">
        <f t="array" ref="AC43">IF(AC$1&lt;=Last_Actual_Yr,_xlfn.XLOOKUP($C43&amp;$D43,GDB!$C$325:$C$341&amp;GDB!$D$325:$D$341,GDB!AB$325:AB$341),AB43*(1+INDEX(AC$20:AC$22,$A43)))</f>
        <v>480.95560291387989</v>
      </c>
      <c r="AD43" s="3" cm="1">
        <f t="array" ref="AD43">IF(AD$1&lt;=Last_Actual_Yr,_xlfn.XLOOKUP($C43&amp;$D43,GDB!$C$325:$C$341&amp;GDB!$D$325:$D$341,GDB!AC$325:AC$341),AC43*(1+INDEX(AD$20:AD$22,$A43)))</f>
        <v>462.838702691923</v>
      </c>
      <c r="AE43" s="3" cm="1">
        <f t="array" ref="AE43">IF(AE$1&lt;=Last_Actual_Yr,_xlfn.XLOOKUP($C43&amp;$D43,GDB!$C$325:$C$341&amp;GDB!$D$325:$D$341,GDB!AD$325:AD$341),AD43*(1+INDEX(AE$20:AE$22,$A43)))</f>
        <v>445.06367820513952</v>
      </c>
      <c r="AF43" s="3" cm="1">
        <f t="array" ref="AF43">IF(AF$1&lt;=Last_Actual_Yr,_xlfn.XLOOKUP($C43&amp;$D43,GDB!$C$325:$C$341&amp;GDB!$D$325:$D$341,GDB!AE$325:AE$341),AE43*(1+INDEX(AF$20:AF$22,$A43)))</f>
        <v>426.99573035682329</v>
      </c>
      <c r="AG43" s="3" cm="1">
        <f t="array" ref="AG43">IF(AG$1&lt;=Last_Actual_Yr,_xlfn.XLOOKUP($C43&amp;$D43,GDB!$C$325:$C$341&amp;GDB!$D$325:$D$341,GDB!AF$325:AF$341),AF43*(1+INDEX(AG$20:AG$22,$A43)))</f>
        <v>405.35117629324913</v>
      </c>
      <c r="AH43" s="3" cm="1">
        <f t="array" ref="AH43">IF(AH$1&lt;=Last_Actual_Yr,_xlfn.XLOOKUP($C43&amp;$D43,GDB!$C$325:$C$341&amp;GDB!$D$325:$D$341,GDB!AG$325:AG$341),AG43*(1+INDEX(AH$20:AH$22,$A43)))</f>
        <v>379.891306896446</v>
      </c>
      <c r="AI43" s="3" cm="1">
        <f t="array" ref="AI43">IF(AI$1&lt;=Last_Actual_Yr,_xlfn.XLOOKUP($C43&amp;$D43,GDB!$C$325:$C$341&amp;GDB!$D$325:$D$341,GDB!AH$325:AH$341),AH43*(1+INDEX(AI$20:AI$22,$A43)))</f>
        <v>347.95743645686014</v>
      </c>
      <c r="AJ43" s="3" cm="1">
        <f t="array" ref="AJ43">IF(AJ$1&lt;=Last_Actual_Yr,_xlfn.XLOOKUP($C43&amp;$D43,GDB!$C$325:$C$341&amp;GDB!$D$325:$D$341,GDB!AI$325:AI$341),AI43*(1+INDEX(AJ$20:AJ$22,$A43)))</f>
        <v>312.16762497065656</v>
      </c>
      <c r="AK43" s="3" cm="1">
        <f t="array" ref="AK43">IF(AK$1&lt;=Last_Actual_Yr,_xlfn.XLOOKUP($C43&amp;$D43,GDB!$C$325:$C$341&amp;GDB!$D$325:$D$341,GDB!AJ$325:AJ$341),AJ43*(1+INDEX(AK$20:AK$22,$A43)))</f>
        <v>275.67069171499907</v>
      </c>
      <c r="AL43" s="3" cm="1">
        <f t="array" ref="AL43">IF(AL$1&lt;=Last_Actual_Yr,_xlfn.XLOOKUP($C43&amp;$D43,GDB!$C$325:$C$341&amp;GDB!$D$325:$D$341,GDB!AK$325:AK$341),AK43*(1+INDEX(AL$20:AL$22,$A43)))</f>
        <v>233.02034869784021</v>
      </c>
      <c r="AM43" s="3" cm="1">
        <f t="array" ref="AM43">IF(AM$1&lt;=Last_Actual_Yr,_xlfn.XLOOKUP($C43&amp;$D43,GDB!$C$325:$C$341&amp;GDB!$D$325:$D$341,GDB!AL$325:AL$341),AL43*(1+INDEX(AM$20:AM$22,$A43)))</f>
        <v>186.32679486758218</v>
      </c>
      <c r="AN43" s="3" cm="1">
        <f t="array" ref="AN43">IF(AN$1&lt;=Last_Actual_Yr,_xlfn.XLOOKUP($C43&amp;$D43,GDB!$C$325:$C$341&amp;GDB!$D$325:$D$341,GDB!AM$325:AM$341),AM43*(1+INDEX(AN$20:AN$22,$A43)))</f>
        <v>149.6446931645734</v>
      </c>
      <c r="AO43" s="3" cm="1">
        <f t="array" ref="AO43">IF(AO$1&lt;=Last_Actual_Yr,_xlfn.XLOOKUP($C43&amp;$D43,GDB!$C$325:$C$341&amp;GDB!$D$325:$D$341,GDB!AN$325:AN$341),AN43*(1+INDEX(AO$20:AO$22,$A43)))</f>
        <v>114.72597637516684</v>
      </c>
      <c r="AP43" s="3" cm="1">
        <f t="array" ref="AP43">IF(AP$1&lt;=Last_Actual_Yr,_xlfn.XLOOKUP($C43&amp;$D43,GDB!$C$325:$C$341&amp;GDB!$D$325:$D$341,GDB!AO$325:AO$341),AO43*(1+INDEX(AP$20:AP$22,$A43)))</f>
        <v>74.645697743642856</v>
      </c>
      <c r="AQ43" s="3" cm="1">
        <f t="array" ref="AQ43">IF(AQ$1&lt;=Last_Actual_Yr,_xlfn.XLOOKUP($C43&amp;$D43,GDB!$C$325:$C$341&amp;GDB!$D$325:$D$341,GDB!AP$325:AP$341),AP43*(1+INDEX(AQ$20:AQ$22,$A43)))</f>
        <v>39.880639269686036</v>
      </c>
    </row>
    <row r="44" spans="1:43" outlineLevel="1" x14ac:dyDescent="0.3">
      <c r="A44">
        <f t="shared" si="13"/>
        <v>1</v>
      </c>
      <c r="B44" t="s">
        <v>19</v>
      </c>
      <c r="C44" t="s">
        <v>19</v>
      </c>
      <c r="D44" t="s">
        <v>2</v>
      </c>
      <c r="F44" s="3" cm="1">
        <f t="array" ref="F44">IF(F$1&lt;=Last_Actual_Yr,_xlfn.XLOOKUP($C44&amp;$D44,GDB!$C$325:$C$341&amp;GDB!$D$325:$D$341,GDB!E$325:E$341),E44*(1+INDEX(F$20:F$22,$A44)))</f>
        <v>243.25</v>
      </c>
      <c r="G44" s="3" cm="1">
        <f t="array" ref="G44">IF(G$1&lt;=Last_Actual_Yr,_xlfn.XLOOKUP($C44&amp;$D44,GDB!$C$325:$C$341&amp;GDB!$D$325:$D$341,GDB!F$325:F$341),F44*(1+INDEX(G$20:G$22,$A44)))</f>
        <v>235</v>
      </c>
      <c r="H44" s="3" cm="1">
        <f t="array" ref="H44">IF(H$1&lt;=Last_Actual_Yr,_xlfn.XLOOKUP($C44&amp;$D44,GDB!$C$325:$C$341&amp;GDB!$D$325:$D$341,GDB!G$325:G$341),G44*(1+INDEX(H$20:H$22,$A44)))</f>
        <v>250.5</v>
      </c>
      <c r="I44" s="3" cm="1">
        <f t="array" ref="I44">IF(I$1&lt;=Last_Actual_Yr,_xlfn.XLOOKUP($C44&amp;$D44,GDB!$C$325:$C$341&amp;GDB!$D$325:$D$341,GDB!H$325:H$341),H44*(1+INDEX(I$20:I$22,$A44)))</f>
        <v>243.25</v>
      </c>
      <c r="J44" s="3" cm="1">
        <f t="array" ref="J44">IF(J$1&lt;=Last_Actual_Yr,_xlfn.XLOOKUP($C44&amp;$D44,GDB!$C$325:$C$341&amp;GDB!$D$325:$D$341,GDB!I$325:I$341),I44*(1+INDEX(J$20:J$22,$A44)))</f>
        <v>242.75</v>
      </c>
      <c r="K44" s="3" cm="1">
        <f t="array" ref="K44">IF(K$1&lt;=Last_Actual_Yr,_xlfn.XLOOKUP($C44&amp;$D44,GDB!$C$325:$C$341&amp;GDB!$D$325:$D$341,GDB!J$325:J$341),J44*(1+INDEX(K$20:K$22,$A44)))</f>
        <v>240.25</v>
      </c>
      <c r="L44" s="3" cm="1">
        <f t="array" ref="L44">IF(L$1&lt;=Last_Actual_Yr,_xlfn.XLOOKUP($C44&amp;$D44,GDB!$C$325:$C$341&amp;GDB!$D$325:$D$341,GDB!K$325:K$341),K44*(1+INDEX(L$20:L$22,$A44)))</f>
        <v>243.167</v>
      </c>
      <c r="M44" s="3" cm="1">
        <f t="array" ref="M44">IF(M$1&lt;=Last_Actual_Yr,_xlfn.XLOOKUP($C44&amp;$D44,GDB!$C$325:$C$341&amp;GDB!$D$325:$D$341,GDB!L$325:L$341),L44*(1+INDEX(M$20:M$22,$A44)))</f>
        <v>240.09875</v>
      </c>
      <c r="N44" s="3" cm="1">
        <f t="array" ref="N44">IF(N$1&lt;=Last_Actual_Yr,_xlfn.XLOOKUP($C44&amp;$D44,GDB!$C$325:$C$341&amp;GDB!$D$325:$D$341,GDB!M$325:M$341),M44*(1+INDEX(N$20:N$22,$A44)))</f>
        <v>237.852</v>
      </c>
      <c r="O44" s="3" cm="1">
        <f t="array" ref="O44">IF(O$1&lt;=Last_Actual_Yr,_xlfn.XLOOKUP($C44&amp;$D44,GDB!$C$325:$C$341&amp;GDB!$D$325:$D$341,GDB!N$325:N$341),N44*(1+INDEX(O$20:O$22,$A44)))</f>
        <v>233.92625000000001</v>
      </c>
      <c r="P44" s="3" cm="1">
        <f t="array" ref="P44">IF(P$1&lt;=Last_Actual_Yr,_xlfn.XLOOKUP($C44&amp;$D44,GDB!$C$325:$C$341&amp;GDB!$D$325:$D$341,GDB!O$325:O$341),O44*(1+INDEX(P$20:P$22,$A44)))</f>
        <v>227.16459536319502</v>
      </c>
      <c r="Q44" s="3" cm="1">
        <f t="array" ref="Q44">IF(Q$1&lt;=Last_Actual_Yr,_xlfn.XLOOKUP($C44&amp;$D44,GDB!$C$325:$C$341&amp;GDB!$D$325:$D$341,GDB!P$325:P$341),P44*(1+INDEX(Q$20:Q$22,$A44)))</f>
        <v>226.3264972959895</v>
      </c>
      <c r="R44" s="3" cm="1">
        <f t="array" ref="R44">IF(R$1&lt;=Last_Actual_Yr,_xlfn.XLOOKUP($C44&amp;$D44,GDB!$C$325:$C$341&amp;GDB!$D$325:$D$341,GDB!Q$325:Q$341),Q44*(1+INDEX(R$20:R$22,$A44)))</f>
        <v>224.82820741263635</v>
      </c>
      <c r="S44" s="3" cm="1">
        <f t="array" ref="S44">IF(S$1&lt;=Last_Actual_Yr,_xlfn.XLOOKUP($C44&amp;$D44,GDB!$C$325:$C$341&amp;GDB!$D$325:$D$341,GDB!R$325:R$341),R44*(1+INDEX(S$20:S$22,$A44)))</f>
        <v>222.0624995164525</v>
      </c>
      <c r="T44" s="3" cm="1">
        <f t="array" ref="T44">IF(T$1&lt;=Last_Actual_Yr,_xlfn.XLOOKUP($C44&amp;$D44,GDB!$C$325:$C$341&amp;GDB!$D$325:$D$341,GDB!S$325:S$341),S44*(1+INDEX(T$20:T$22,$A44)))</f>
        <v>218.86224413918148</v>
      </c>
      <c r="U44" s="3" cm="1">
        <f t="array" ref="U44">IF(U$1&lt;=Last_Actual_Yr,_xlfn.XLOOKUP($C44&amp;$D44,GDB!$C$325:$C$341&amp;GDB!$D$325:$D$341,GDB!T$325:T$341),T44*(1+INDEX(U$20:U$22,$A44)))</f>
        <v>215.39113070887083</v>
      </c>
      <c r="V44" s="3" cm="1">
        <f t="array" ref="V44">IF(V$1&lt;=Last_Actual_Yr,_xlfn.XLOOKUP($C44&amp;$D44,GDB!$C$325:$C$341&amp;GDB!$D$325:$D$341,GDB!U$325:U$341),U44*(1+INDEX(V$20:V$22,$A44)))</f>
        <v>211.50305525036194</v>
      </c>
      <c r="W44" s="3" cm="1">
        <f t="array" ref="W44">IF(W$1&lt;=Last_Actual_Yr,_xlfn.XLOOKUP($C44&amp;$D44,GDB!$C$325:$C$341&amp;GDB!$D$325:$D$341,GDB!V$325:V$341),V44*(1+INDEX(W$20:W$22,$A44)))</f>
        <v>206.61136516321184</v>
      </c>
      <c r="X44" s="3" cm="1">
        <f t="array" ref="X44">IF(X$1&lt;=Last_Actual_Yr,_xlfn.XLOOKUP($C44&amp;$D44,GDB!$C$325:$C$341&amp;GDB!$D$325:$D$341,GDB!W$325:W$341),W44*(1+INDEX(X$20:X$22,$A44)))</f>
        <v>200.3014554393491</v>
      </c>
      <c r="Y44" s="3" cm="1">
        <f t="array" ref="Y44">IF(Y$1&lt;=Last_Actual_Yr,_xlfn.XLOOKUP($C44&amp;$D44,GDB!$C$325:$C$341&amp;GDB!$D$325:$D$341,GDB!X$325:X$341),X44*(1+INDEX(Y$20:Y$22,$A44)))</f>
        <v>192.47833313271883</v>
      </c>
      <c r="Z44" s="3" cm="1">
        <f t="array" ref="Z44">IF(Z$1&lt;=Last_Actual_Yr,_xlfn.XLOOKUP($C44&amp;$D44,GDB!$C$325:$C$341&amp;GDB!$D$325:$D$341,GDB!Y$325:Y$341),Y44*(1+INDEX(Z$20:Z$22,$A44)))</f>
        <v>182.37897236648604</v>
      </c>
      <c r="AA44" s="3" cm="1">
        <f t="array" ref="AA44">IF(AA$1&lt;=Last_Actual_Yr,_xlfn.XLOOKUP($C44&amp;$D44,GDB!$C$325:$C$341&amp;GDB!$D$325:$D$341,GDB!Z$325:Z$341),Z44*(1+INDEX(AA$20:AA$22,$A44)))</f>
        <v>170.29128830671166</v>
      </c>
      <c r="AB44" s="3" cm="1">
        <f t="array" ref="AB44">IF(AB$1&lt;=Last_Actual_Yr,_xlfn.XLOOKUP($C44&amp;$D44,GDB!$C$325:$C$341&amp;GDB!$D$325:$D$341,GDB!AA$325:AA$341),AA44*(1+INDEX(AB$20:AB$22,$A44)))</f>
        <v>156.83798903793846</v>
      </c>
      <c r="AC44" s="3" cm="1">
        <f t="array" ref="AC44">IF(AC$1&lt;=Last_Actual_Yr,_xlfn.XLOOKUP($C44&amp;$D44,GDB!$C$325:$C$341&amp;GDB!$D$325:$D$341,GDB!AB$325:AB$341),AB44*(1+INDEX(AC$20:AC$22,$A44)))</f>
        <v>143.0287354293167</v>
      </c>
      <c r="AD44" s="3" cm="1">
        <f t="array" ref="AD44">IF(AD$1&lt;=Last_Actual_Yr,_xlfn.XLOOKUP($C44&amp;$D44,GDB!$C$325:$C$341&amp;GDB!$D$325:$D$341,GDB!AC$325:AC$341),AC44*(1+INDEX(AD$20:AD$22,$A44)))</f>
        <v>129.90968661369618</v>
      </c>
      <c r="AE44" s="3" cm="1">
        <f t="array" ref="AE44">IF(AE$1&lt;=Last_Actual_Yr,_xlfn.XLOOKUP($C44&amp;$D44,GDB!$C$325:$C$341&amp;GDB!$D$325:$D$341,GDB!AD$325:AD$341),AD44*(1+INDEX(AE$20:AE$22,$A44)))</f>
        <v>117.97385463536025</v>
      </c>
      <c r="AF44" s="3" cm="1">
        <f t="array" ref="AF44">IF(AF$1&lt;=Last_Actual_Yr,_xlfn.XLOOKUP($C44&amp;$D44,GDB!$C$325:$C$341&amp;GDB!$D$325:$D$341,GDB!AE$325:AE$341),AE44*(1+INDEX(AF$20:AF$22,$A44)))</f>
        <v>106.95179737756055</v>
      </c>
      <c r="AG44" s="3" cm="1">
        <f t="array" ref="AG44">IF(AG$1&lt;=Last_Actual_Yr,_xlfn.XLOOKUP($C44&amp;$D44,GDB!$C$325:$C$341&amp;GDB!$D$325:$D$341,GDB!AF$325:AF$341),AF44*(1+INDEX(AG$20:AG$22,$A44)))</f>
        <v>97.284885947583689</v>
      </c>
      <c r="AH44" s="3" cm="1">
        <f t="array" ref="AH44">IF(AH$1&lt;=Last_Actual_Yr,_xlfn.XLOOKUP($C44&amp;$D44,GDB!$C$325:$C$341&amp;GDB!$D$325:$D$341,GDB!AG$325:AG$341),AG44*(1+INDEX(AH$20:AH$22,$A44)))</f>
        <v>88.912898866183809</v>
      </c>
      <c r="AI44" s="3" cm="1">
        <f t="array" ref="AI44">IF(AI$1&lt;=Last_Actual_Yr,_xlfn.XLOOKUP($C44&amp;$D44,GDB!$C$325:$C$341&amp;GDB!$D$325:$D$341,GDB!AH$325:AH$341),AH44*(1+INDEX(AI$20:AI$22,$A44)))</f>
        <v>81.049419536751785</v>
      </c>
      <c r="AJ44" s="3" cm="1">
        <f t="array" ref="AJ44">IF(AJ$1&lt;=Last_Actual_Yr,_xlfn.XLOOKUP($C44&amp;$D44,GDB!$C$325:$C$341&amp;GDB!$D$325:$D$341,GDB!AI$325:AI$341),AI44*(1+INDEX(AJ$20:AJ$22,$A44)))</f>
        <v>72.451852221786538</v>
      </c>
      <c r="AK44" s="3" cm="1">
        <f t="array" ref="AK44">IF(AK$1&lt;=Last_Actual_Yr,_xlfn.XLOOKUP($C44&amp;$D44,GDB!$C$325:$C$341&amp;GDB!$D$325:$D$341,GDB!AJ$325:AJ$341),AJ44*(1+INDEX(AK$20:AK$22,$A44)))</f>
        <v>63.463547570827956</v>
      </c>
      <c r="AL44" s="3" cm="1">
        <f t="array" ref="AL44">IF(AL$1&lt;=Last_Actual_Yr,_xlfn.XLOOKUP($C44&amp;$D44,GDB!$C$325:$C$341&amp;GDB!$D$325:$D$341,GDB!AK$325:AK$341),AK44*(1+INDEX(AL$20:AL$22,$A44)))</f>
        <v>53.828844091688119</v>
      </c>
      <c r="AM44" s="3" cm="1">
        <f t="array" ref="AM44">IF(AM$1&lt;=Last_Actual_Yr,_xlfn.XLOOKUP($C44&amp;$D44,GDB!$C$325:$C$341&amp;GDB!$D$325:$D$341,GDB!AL$325:AL$341),AL44*(1+INDEX(AM$20:AM$22,$A44)))</f>
        <v>43.709457881693517</v>
      </c>
      <c r="AN44" s="3" cm="1">
        <f t="array" ref="AN44">IF(AN$1&lt;=Last_Actual_Yr,_xlfn.XLOOKUP($C44&amp;$D44,GDB!$C$325:$C$341&amp;GDB!$D$325:$D$341,GDB!AM$325:AM$341),AM44*(1+INDEX(AN$20:AN$22,$A44)))</f>
        <v>34.110521745209454</v>
      </c>
      <c r="AO44" s="3" cm="1">
        <f t="array" ref="AO44">IF(AO$1&lt;=Last_Actual_Yr,_xlfn.XLOOKUP($C44&amp;$D44,GDB!$C$325:$C$341&amp;GDB!$D$325:$D$341,GDB!AN$325:AN$341),AN44*(1+INDEX(AO$20:AO$22,$A44)))</f>
        <v>25.435502747136063</v>
      </c>
      <c r="AP44" s="3" cm="1">
        <f t="array" ref="AP44">IF(AP$1&lt;=Last_Actual_Yr,_xlfn.XLOOKUP($C44&amp;$D44,GDB!$C$325:$C$341&amp;GDB!$D$325:$D$341,GDB!AO$325:AO$341),AO44*(1+INDEX(AP$20:AP$22,$A44)))</f>
        <v>17.992240284267403</v>
      </c>
      <c r="AQ44" s="3" cm="1">
        <f t="array" ref="AQ44">IF(AQ$1&lt;=Last_Actual_Yr,_xlfn.XLOOKUP($C44&amp;$D44,GDB!$C$325:$C$341&amp;GDB!$D$325:$D$341,GDB!AP$325:AP$341),AP44*(1+INDEX(AQ$20:AQ$22,$A44)))</f>
        <v>12.340399185517946</v>
      </c>
    </row>
    <row r="45" spans="1:43" outlineLevel="1" x14ac:dyDescent="0.3">
      <c r="A45">
        <f t="shared" si="13"/>
        <v>2</v>
      </c>
      <c r="B45" t="s">
        <v>19</v>
      </c>
      <c r="C45" t="s">
        <v>19</v>
      </c>
      <c r="D45" t="s">
        <v>3</v>
      </c>
      <c r="F45" s="3" cm="1">
        <f t="array" ref="F45">IF(F$1&lt;=Last_Actual_Yr,_xlfn.XLOOKUP($C45&amp;$D45,GDB!$C$325:$C$341&amp;GDB!$D$325:$D$341,GDB!E$325:E$341),E45*(1+INDEX(F$20:F$22,$A45)))</f>
        <v>113.75</v>
      </c>
      <c r="G45" s="3" cm="1">
        <f t="array" ref="G45">IF(G$1&lt;=Last_Actual_Yr,_xlfn.XLOOKUP($C45&amp;$D45,GDB!$C$325:$C$341&amp;GDB!$D$325:$D$341,GDB!F$325:F$341),F45*(1+INDEX(G$20:G$22,$A45)))</f>
        <v>113.5</v>
      </c>
      <c r="H45" s="3" cm="1">
        <f t="array" ref="H45">IF(H$1&lt;=Last_Actual_Yr,_xlfn.XLOOKUP($C45&amp;$D45,GDB!$C$325:$C$341&amp;GDB!$D$325:$D$341,GDB!G$325:G$341),G45*(1+INDEX(H$20:H$22,$A45)))</f>
        <v>115</v>
      </c>
      <c r="I45" s="3" cm="1">
        <f t="array" ref="I45">IF(I$1&lt;=Last_Actual_Yr,_xlfn.XLOOKUP($C45&amp;$D45,GDB!$C$325:$C$341&amp;GDB!$D$325:$D$341,GDB!H$325:H$341),H45*(1+INDEX(I$20:I$22,$A45)))</f>
        <v>136</v>
      </c>
      <c r="J45" s="3" cm="1">
        <f t="array" ref="J45">IF(J$1&lt;=Last_Actual_Yr,_xlfn.XLOOKUP($C45&amp;$D45,GDB!$C$325:$C$341&amp;GDB!$D$325:$D$341,GDB!I$325:I$341),I45*(1+INDEX(J$20:J$22,$A45)))</f>
        <v>202.75</v>
      </c>
      <c r="K45" s="3" cm="1">
        <f t="array" ref="K45">IF(K$1&lt;=Last_Actual_Yr,_xlfn.XLOOKUP($C45&amp;$D45,GDB!$C$325:$C$341&amp;GDB!$D$325:$D$341,GDB!J$325:J$341),J45*(1+INDEX(K$20:K$22,$A45)))</f>
        <v>211.75</v>
      </c>
      <c r="L45" s="3" cm="1">
        <f t="array" ref="L45">IF(L$1&lt;=Last_Actual_Yr,_xlfn.XLOOKUP($C45&amp;$D45,GDB!$C$325:$C$341&amp;GDB!$D$325:$D$341,GDB!K$325:K$341),K45*(1+INDEX(L$20:L$22,$A45)))</f>
        <v>205.75675000000001</v>
      </c>
      <c r="M45" s="3" cm="1">
        <f t="array" ref="M45">IF(M$1&lt;=Last_Actual_Yr,_xlfn.XLOOKUP($C45&amp;$D45,GDB!$C$325:$C$341&amp;GDB!$D$325:$D$341,GDB!L$325:L$341),L45*(1+INDEX(M$20:M$22,$A45)))</f>
        <v>202.86799999999999</v>
      </c>
      <c r="N45" s="3" cm="1">
        <f t="array" ref="N45">IF(N$1&lt;=Last_Actual_Yr,_xlfn.XLOOKUP($C45&amp;$D45,GDB!$C$325:$C$341&amp;GDB!$D$325:$D$341,GDB!M$325:M$341),M45*(1+INDEX(N$20:N$22,$A45)))</f>
        <v>176.77199999999999</v>
      </c>
      <c r="O45" s="3" cm="1">
        <f t="array" ref="O45">IF(O$1&lt;=Last_Actual_Yr,_xlfn.XLOOKUP($C45&amp;$D45,GDB!$C$325:$C$341&amp;GDB!$D$325:$D$341,GDB!N$325:N$341),N45*(1+INDEX(O$20:O$22,$A45)))</f>
        <v>144.18625</v>
      </c>
      <c r="P45" s="3" cm="1">
        <f t="array" ref="P45">IF(P$1&lt;=Last_Actual_Yr,_xlfn.XLOOKUP($C45&amp;$D45,GDB!$C$325:$C$341&amp;GDB!$D$325:$D$341,GDB!O$325:O$341),O45*(1+INDEX(P$20:P$22,$A45)))</f>
        <v>141.94531911160934</v>
      </c>
      <c r="Q45" s="3" cm="1">
        <f t="array" ref="Q45">IF(Q$1&lt;=Last_Actual_Yr,_xlfn.XLOOKUP($C45&amp;$D45,GDB!$C$325:$C$341&amp;GDB!$D$325:$D$341,GDB!P$325:P$341),P45*(1+INDEX(Q$20:Q$22,$A45)))</f>
        <v>140.47053978383343</v>
      </c>
      <c r="R45" s="3" cm="1">
        <f t="array" ref="R45">IF(R$1&lt;=Last_Actual_Yr,_xlfn.XLOOKUP($C45&amp;$D45,GDB!$C$325:$C$341&amp;GDB!$D$325:$D$341,GDB!Q$325:Q$341),Q45*(1+INDEX(R$20:R$22,$A45)))</f>
        <v>137.24186458282074</v>
      </c>
      <c r="S45" s="3" cm="1">
        <f t="array" ref="S45">IF(S$1&lt;=Last_Actual_Yr,_xlfn.XLOOKUP($C45&amp;$D45,GDB!$C$325:$C$341&amp;GDB!$D$325:$D$341,GDB!R$325:R$341),R45*(1+INDEX(S$20:S$22,$A45)))</f>
        <v>131.86349478436136</v>
      </c>
      <c r="T45" s="3" cm="1">
        <f t="array" ref="T45">IF(T$1&lt;=Last_Actual_Yr,_xlfn.XLOOKUP($C45&amp;$D45,GDB!$C$325:$C$341&amp;GDB!$D$325:$D$341,GDB!S$325:S$341),S45*(1+INDEX(T$20:T$22,$A45)))</f>
        <v>124.4819452759054</v>
      </c>
      <c r="U45" s="3" cm="1">
        <f t="array" ref="U45">IF(U$1&lt;=Last_Actual_Yr,_xlfn.XLOOKUP($C45&amp;$D45,GDB!$C$325:$C$341&amp;GDB!$D$325:$D$341,GDB!T$325:T$341),T45*(1+INDEX(U$20:U$22,$A45)))</f>
        <v>115.94255876095892</v>
      </c>
      <c r="V45" s="3" cm="1">
        <f t="array" ref="V45">IF(V$1&lt;=Last_Actual_Yr,_xlfn.XLOOKUP($C45&amp;$D45,GDB!$C$325:$C$341&amp;GDB!$D$325:$D$341,GDB!U$325:U$341),U45*(1+INDEX(V$20:V$22,$A45)))</f>
        <v>106.52230900560926</v>
      </c>
      <c r="W45" s="3" cm="1">
        <f t="array" ref="W45">IF(W$1&lt;=Last_Actual_Yr,_xlfn.XLOOKUP($C45&amp;$D45,GDB!$C$325:$C$341&amp;GDB!$D$325:$D$341,GDB!V$325:V$341),V45*(1+INDEX(W$20:W$22,$A45)))</f>
        <v>96.527532770874913</v>
      </c>
      <c r="X45" s="3" cm="1">
        <f t="array" ref="X45">IF(X$1&lt;=Last_Actual_Yr,_xlfn.XLOOKUP($C45&amp;$D45,GDB!$C$325:$C$341&amp;GDB!$D$325:$D$341,GDB!W$325:W$341),W45*(1+INDEX(X$20:X$22,$A45)))</f>
        <v>85.647299886427149</v>
      </c>
      <c r="Y45" s="3" cm="1">
        <f t="array" ref="Y45">IF(Y$1&lt;=Last_Actual_Yr,_xlfn.XLOOKUP($C45&amp;$D45,GDB!$C$325:$C$341&amp;GDB!$D$325:$D$341,GDB!X$325:X$341),X45*(1+INDEX(Y$20:Y$22,$A45)))</f>
        <v>74.84693042535001</v>
      </c>
      <c r="Z45" s="3" cm="1">
        <f t="array" ref="Z45">IF(Z$1&lt;=Last_Actual_Yr,_xlfn.XLOOKUP($C45&amp;$D45,GDB!$C$325:$C$341&amp;GDB!$D$325:$D$341,GDB!Y$325:Y$341),Y45*(1+INDEX(Z$20:Z$22,$A45)))</f>
        <v>65.025673513476775</v>
      </c>
      <c r="AA45" s="3" cm="1">
        <f t="array" ref="AA45">IF(AA$1&lt;=Last_Actual_Yr,_xlfn.XLOOKUP($C45&amp;$D45,GDB!$C$325:$C$341&amp;GDB!$D$325:$D$341,GDB!Z$325:Z$341),Z45*(1+INDEX(AA$20:AA$22,$A45)))</f>
        <v>56.824775868324139</v>
      </c>
      <c r="AB45" s="3" cm="1">
        <f t="array" ref="AB45">IF(AB$1&lt;=Last_Actual_Yr,_xlfn.XLOOKUP($C45&amp;$D45,GDB!$C$325:$C$341&amp;GDB!$D$325:$D$341,GDB!AA$325:AA$341),AA45*(1+INDEX(AB$20:AB$22,$A45)))</f>
        <v>50.267350098319511</v>
      </c>
      <c r="AC45" s="3" cm="1">
        <f t="array" ref="AC45">IF(AC$1&lt;=Last_Actual_Yr,_xlfn.XLOOKUP($C45&amp;$D45,GDB!$C$325:$C$341&amp;GDB!$D$325:$D$341,GDB!AB$325:AB$341),AB45*(1+INDEX(AC$20:AC$22,$A45)))</f>
        <v>45.341107654504654</v>
      </c>
      <c r="AD45" s="3" cm="1">
        <f t="array" ref="AD45">IF(AD$1&lt;=Last_Actual_Yr,_xlfn.XLOOKUP($C45&amp;$D45,GDB!$C$325:$C$341&amp;GDB!$D$325:$D$341,GDB!AC$325:AC$341),AC45*(1+INDEX(AD$20:AD$22,$A45)))</f>
        <v>41.943687845886281</v>
      </c>
      <c r="AE45" s="3" cm="1">
        <f t="array" ref="AE45">IF(AE$1&lt;=Last_Actual_Yr,_xlfn.XLOOKUP($C45&amp;$D45,GDB!$C$325:$C$341&amp;GDB!$D$325:$D$341,GDB!AD$325:AD$341),AD45*(1+INDEX(AE$20:AE$22,$A45)))</f>
        <v>39.292640045614924</v>
      </c>
      <c r="AF45" s="3" cm="1">
        <f t="array" ref="AF45">IF(AF$1&lt;=Last_Actual_Yr,_xlfn.XLOOKUP($C45&amp;$D45,GDB!$C$325:$C$341&amp;GDB!$D$325:$D$341,GDB!AE$325:AE$341),AE45*(1+INDEX(AF$20:AF$22,$A45)))</f>
        <v>36.814212440552573</v>
      </c>
      <c r="AG45" s="3" cm="1">
        <f t="array" ref="AG45">IF(AG$1&lt;=Last_Actual_Yr,_xlfn.XLOOKUP($C45&amp;$D45,GDB!$C$325:$C$341&amp;GDB!$D$325:$D$341,GDB!AF$325:AF$341),AF45*(1+INDEX(AG$20:AG$22,$A45)))</f>
        <v>34.209359688422431</v>
      </c>
      <c r="AH45" s="3" cm="1">
        <f t="array" ref="AH45">IF(AH$1&lt;=Last_Actual_Yr,_xlfn.XLOOKUP($C45&amp;$D45,GDB!$C$325:$C$341&amp;GDB!$D$325:$D$341,GDB!AG$325:AG$341),AG45*(1+INDEX(AH$20:AH$22,$A45)))</f>
        <v>31.488891303476393</v>
      </c>
      <c r="AI45" s="3" cm="1">
        <f t="array" ref="AI45">IF(AI$1&lt;=Last_Actual_Yr,_xlfn.XLOOKUP($C45&amp;$D45,GDB!$C$325:$C$341&amp;GDB!$D$325:$D$341,GDB!AH$325:AH$341),AH45*(1+INDEX(AI$20:AI$22,$A45)))</f>
        <v>28.475978280446729</v>
      </c>
      <c r="AJ45" s="3" cm="1">
        <f t="array" ref="AJ45">IF(AJ$1&lt;=Last_Actual_Yr,_xlfn.XLOOKUP($C45&amp;$D45,GDB!$C$325:$C$341&amp;GDB!$D$325:$D$341,GDB!AI$325:AI$341),AI45*(1+INDEX(AJ$20:AJ$22,$A45)))</f>
        <v>24.931727439861213</v>
      </c>
      <c r="AK45" s="3" cm="1">
        <f t="array" ref="AK45">IF(AK$1&lt;=Last_Actual_Yr,_xlfn.XLOOKUP($C45&amp;$D45,GDB!$C$325:$C$341&amp;GDB!$D$325:$D$341,GDB!AJ$325:AJ$341),AJ45*(1+INDEX(AK$20:AK$22,$A45)))</f>
        <v>21.48133009519276</v>
      </c>
      <c r="AL45" s="3" cm="1">
        <f t="array" ref="AL45">IF(AL$1&lt;=Last_Actual_Yr,_xlfn.XLOOKUP($C45&amp;$D45,GDB!$C$325:$C$341&amp;GDB!$D$325:$D$341,GDB!AK$325:AK$341),AK45*(1+INDEX(AL$20:AL$22,$A45)))</f>
        <v>18.107115131161084</v>
      </c>
      <c r="AM45" s="3" cm="1">
        <f t="array" ref="AM45">IF(AM$1&lt;=Last_Actual_Yr,_xlfn.XLOOKUP($C45&amp;$D45,GDB!$C$325:$C$341&amp;GDB!$D$325:$D$341,GDB!AL$325:AL$341),AL45*(1+INDEX(AM$20:AM$22,$A45)))</f>
        <v>14.668584549415677</v>
      </c>
      <c r="AN45" s="3" cm="1">
        <f t="array" ref="AN45">IF(AN$1&lt;=Last_Actual_Yr,_xlfn.XLOOKUP($C45&amp;$D45,GDB!$C$325:$C$341&amp;GDB!$D$325:$D$341,GDB!AM$325:AM$341),AM45*(1+INDEX(AN$20:AN$22,$A45)))</f>
        <v>11.379079348816447</v>
      </c>
      <c r="AO45" s="3" cm="1">
        <f t="array" ref="AO45">IF(AO$1&lt;=Last_Actual_Yr,_xlfn.XLOOKUP($C45&amp;$D45,GDB!$C$325:$C$341&amp;GDB!$D$325:$D$341,GDB!AN$325:AN$341),AN45*(1+INDEX(AO$20:AO$22,$A45)))</f>
        <v>8.5408981977404448</v>
      </c>
      <c r="AP45" s="3" cm="1">
        <f t="array" ref="AP45">IF(AP$1&lt;=Last_Actual_Yr,_xlfn.XLOOKUP($C45&amp;$D45,GDB!$C$325:$C$341&amp;GDB!$D$325:$D$341,GDB!AO$325:AO$341),AO45*(1+INDEX(AP$20:AP$22,$A45)))</f>
        <v>6.2543436763409588</v>
      </c>
      <c r="AQ45" s="3" cm="1">
        <f t="array" ref="AQ45">IF(AQ$1&lt;=Last_Actual_Yr,_xlfn.XLOOKUP($C45&amp;$D45,GDB!$C$325:$C$341&amp;GDB!$D$325:$D$341,GDB!AP$325:AP$341),AP45*(1+INDEX(AQ$20:AQ$22,$A45)))</f>
        <v>4.6446487235834395</v>
      </c>
    </row>
    <row r="46" spans="1:43" outlineLevel="1" x14ac:dyDescent="0.3">
      <c r="A46">
        <f t="shared" si="13"/>
        <v>3</v>
      </c>
      <c r="B46" t="s">
        <v>19</v>
      </c>
      <c r="C46" t="s">
        <v>19</v>
      </c>
      <c r="D46" t="s">
        <v>4</v>
      </c>
      <c r="F46" s="3" cm="1">
        <f t="array" ref="F46">IF(F$1&lt;=Last_Actual_Yr,_xlfn.XLOOKUP($C46&amp;$D46,GDB!$C$325:$C$341&amp;GDB!$D$325:$D$341,GDB!E$325:E$341),E46*(1+INDEX(F$20:F$22,$A46)))</f>
        <v>782.75</v>
      </c>
      <c r="G46" s="3" cm="1">
        <f t="array" ref="G46">IF(G$1&lt;=Last_Actual_Yr,_xlfn.XLOOKUP($C46&amp;$D46,GDB!$C$325:$C$341&amp;GDB!$D$325:$D$341,GDB!F$325:F$341),F46*(1+INDEX(G$20:G$22,$A46)))</f>
        <v>762.25</v>
      </c>
      <c r="H46" s="3" cm="1">
        <f t="array" ref="H46">IF(H$1&lt;=Last_Actual_Yr,_xlfn.XLOOKUP($C46&amp;$D46,GDB!$C$325:$C$341&amp;GDB!$D$325:$D$341,GDB!G$325:G$341),G46*(1+INDEX(H$20:H$22,$A46)))</f>
        <v>792.5</v>
      </c>
      <c r="I46" s="3" cm="1">
        <f t="array" ref="I46">IF(I$1&lt;=Last_Actual_Yr,_xlfn.XLOOKUP($C46&amp;$D46,GDB!$C$325:$C$341&amp;GDB!$D$325:$D$341,GDB!H$325:H$341),H46*(1+INDEX(I$20:I$22,$A46)))</f>
        <v>878</v>
      </c>
      <c r="J46" s="3" cm="1">
        <f t="array" ref="J46">IF(J$1&lt;=Last_Actual_Yr,_xlfn.XLOOKUP($C46&amp;$D46,GDB!$C$325:$C$341&amp;GDB!$D$325:$D$341,GDB!I$325:I$341),I46*(1+INDEX(J$20:J$22,$A46)))</f>
        <v>804</v>
      </c>
      <c r="K46" s="3" cm="1">
        <f t="array" ref="K46">IF(K$1&lt;=Last_Actual_Yr,_xlfn.XLOOKUP($C46&amp;$D46,GDB!$C$325:$C$341&amp;GDB!$D$325:$D$341,GDB!J$325:J$341),J46*(1+INDEX(K$20:K$22,$A46)))</f>
        <v>784.25</v>
      </c>
      <c r="L46" s="3" cm="1">
        <f t="array" ref="L46">IF(L$1&lt;=Last_Actual_Yr,_xlfn.XLOOKUP($C46&amp;$D46,GDB!$C$325:$C$341&amp;GDB!$D$325:$D$341,GDB!K$325:K$341),K46*(1+INDEX(L$20:L$22,$A46)))</f>
        <v>826.72325000000001</v>
      </c>
      <c r="M46" s="3" cm="1">
        <f t="array" ref="M46">IF(M$1&lt;=Last_Actual_Yr,_xlfn.XLOOKUP($C46&amp;$D46,GDB!$C$325:$C$341&amp;GDB!$D$325:$D$341,GDB!L$325:L$341),L46*(1+INDEX(M$20:M$22,$A46)))</f>
        <v>834.83474999999999</v>
      </c>
      <c r="N46" s="3" cm="1">
        <f t="array" ref="N46">IF(N$1&lt;=Last_Actual_Yr,_xlfn.XLOOKUP($C46&amp;$D46,GDB!$C$325:$C$341&amp;GDB!$D$325:$D$341,GDB!M$325:M$341),M46*(1+INDEX(N$20:N$22,$A46)))</f>
        <v>836.79</v>
      </c>
      <c r="O46" s="3" cm="1">
        <f t="array" ref="O46">IF(O$1&lt;=Last_Actual_Yr,_xlfn.XLOOKUP($C46&amp;$D46,GDB!$C$325:$C$341&amp;GDB!$D$325:$D$341,GDB!N$325:N$341),N46*(1+INDEX(O$20:O$22,$A46)))</f>
        <v>839.63499999999999</v>
      </c>
      <c r="P46" s="3" cm="1">
        <f t="array" ref="P46">IF(P$1&lt;=Last_Actual_Yr,_xlfn.XLOOKUP($C46&amp;$D46,GDB!$C$325:$C$341&amp;GDB!$D$325:$D$341,GDB!O$325:O$341),O46*(1+INDEX(P$20:P$22,$A46)))</f>
        <v>834.75269435704558</v>
      </c>
      <c r="Q46" s="3" cm="1">
        <f t="array" ref="Q46">IF(Q$1&lt;=Last_Actual_Yr,_xlfn.XLOOKUP($C46&amp;$D46,GDB!$C$325:$C$341&amp;GDB!$D$325:$D$341,GDB!P$325:P$341),P46*(1+INDEX(Q$20:Q$22,$A46)))</f>
        <v>843.29078941572709</v>
      </c>
      <c r="R46" s="3" cm="1">
        <f t="array" ref="R46">IF(R$1&lt;=Last_Actual_Yr,_xlfn.XLOOKUP($C46&amp;$D46,GDB!$C$325:$C$341&amp;GDB!$D$325:$D$341,GDB!Q$325:Q$341),Q46*(1+INDEX(R$20:R$22,$A46)))</f>
        <v>795.19793626263163</v>
      </c>
      <c r="S46" s="3" cm="1">
        <f t="array" ref="S46">IF(S$1&lt;=Last_Actual_Yr,_xlfn.XLOOKUP($C46&amp;$D46,GDB!$C$325:$C$341&amp;GDB!$D$325:$D$341,GDB!R$325:R$341),R46*(1+INDEX(S$20:S$22,$A46)))</f>
        <v>712.63744756338451</v>
      </c>
      <c r="T46" s="3" cm="1">
        <f t="array" ref="T46">IF(T$1&lt;=Last_Actual_Yr,_xlfn.XLOOKUP($C46&amp;$D46,GDB!$C$325:$C$341&amp;GDB!$D$325:$D$341,GDB!S$325:S$341),S46*(1+INDEX(T$20:T$22,$A46)))</f>
        <v>632.49826551400497</v>
      </c>
      <c r="U46" s="3" cm="1">
        <f t="array" ref="U46">IF(U$1&lt;=Last_Actual_Yr,_xlfn.XLOOKUP($C46&amp;$D46,GDB!$C$325:$C$341&amp;GDB!$D$325:$D$341,GDB!T$325:T$341),T46*(1+INDEX(U$20:U$22,$A46)))</f>
        <v>594.78666776543639</v>
      </c>
      <c r="V46" s="3" cm="1">
        <f t="array" ref="V46">IF(V$1&lt;=Last_Actual_Yr,_xlfn.XLOOKUP($C46&amp;$D46,GDB!$C$325:$C$341&amp;GDB!$D$325:$D$341,GDB!U$325:U$341),U46*(1+INDEX(V$20:V$22,$A46)))</f>
        <v>569.81204736725135</v>
      </c>
      <c r="W46" s="3" cm="1">
        <f t="array" ref="W46">IF(W$1&lt;=Last_Actual_Yr,_xlfn.XLOOKUP($C46&amp;$D46,GDB!$C$325:$C$341&amp;GDB!$D$325:$D$341,GDB!V$325:V$341),V46*(1+INDEX(W$20:W$22,$A46)))</f>
        <v>547.5929300808458</v>
      </c>
      <c r="X46" s="3" cm="1">
        <f t="array" ref="X46">IF(X$1&lt;=Last_Actual_Yr,_xlfn.XLOOKUP($C46&amp;$D46,GDB!$C$325:$C$341&amp;GDB!$D$325:$D$341,GDB!W$325:W$341),W46*(1+INDEX(X$20:X$22,$A46)))</f>
        <v>530.40898438481531</v>
      </c>
      <c r="Y46" s="3" cm="1">
        <f t="array" ref="Y46">IF(Y$1&lt;=Last_Actual_Yr,_xlfn.XLOOKUP($C46&amp;$D46,GDB!$C$325:$C$341&amp;GDB!$D$325:$D$341,GDB!X$325:X$341),X46*(1+INDEX(Y$20:Y$22,$A46)))</f>
        <v>514.84509394680492</v>
      </c>
      <c r="Z46" s="3" cm="1">
        <f t="array" ref="Z46">IF(Z$1&lt;=Last_Actual_Yr,_xlfn.XLOOKUP($C46&amp;$D46,GDB!$C$325:$C$341&amp;GDB!$D$325:$D$341,GDB!Y$325:Y$341),Y46*(1+INDEX(Z$20:Z$22,$A46)))</f>
        <v>498.83795745532439</v>
      </c>
      <c r="AA46" s="3" cm="1">
        <f t="array" ref="AA46">IF(AA$1&lt;=Last_Actual_Yr,_xlfn.XLOOKUP($C46&amp;$D46,GDB!$C$325:$C$341&amp;GDB!$D$325:$D$341,GDB!Z$325:Z$341),Z46*(1+INDEX(AA$20:AA$22,$A46)))</f>
        <v>484.95617519240227</v>
      </c>
      <c r="AB46" s="3" cm="1">
        <f t="array" ref="AB46">IF(AB$1&lt;=Last_Actual_Yr,_xlfn.XLOOKUP($C46&amp;$D46,GDB!$C$325:$C$341&amp;GDB!$D$325:$D$341,GDB!AA$325:AA$341),AA46*(1+INDEX(AB$20:AB$22,$A46)))</f>
        <v>471.96519145624575</v>
      </c>
      <c r="AC46" s="3" cm="1">
        <f t="array" ref="AC46">IF(AC$1&lt;=Last_Actual_Yr,_xlfn.XLOOKUP($C46&amp;$D46,GDB!$C$325:$C$341&amp;GDB!$D$325:$D$341,GDB!AB$325:AB$341),AB46*(1+INDEX(AC$20:AC$22,$A46)))</f>
        <v>456.49616483881107</v>
      </c>
      <c r="AD46" s="3" cm="1">
        <f t="array" ref="AD46">IF(AD$1&lt;=Last_Actual_Yr,_xlfn.XLOOKUP($C46&amp;$D46,GDB!$C$325:$C$341&amp;GDB!$D$325:$D$341,GDB!AC$325:AC$341),AC46*(1+INDEX(AD$20:AD$22,$A46)))</f>
        <v>439.3006161852868</v>
      </c>
      <c r="AE46" s="3" cm="1">
        <f t="array" ref="AE46">IF(AE$1&lt;=Last_Actual_Yr,_xlfn.XLOOKUP($C46&amp;$D46,GDB!$C$325:$C$341&amp;GDB!$D$325:$D$341,GDB!AD$325:AD$341),AD46*(1+INDEX(AE$20:AE$22,$A46)))</f>
        <v>422.42955686302838</v>
      </c>
      <c r="AF46" s="3" cm="1">
        <f t="array" ref="AF46">IF(AF$1&lt;=Last_Actual_Yr,_xlfn.XLOOKUP($C46&amp;$D46,GDB!$C$325:$C$341&amp;GDB!$D$325:$D$341,GDB!AE$325:AE$341),AE46*(1+INDEX(AF$20:AF$22,$A46)))</f>
        <v>405.28047106530892</v>
      </c>
      <c r="AG46" s="3" cm="1">
        <f t="array" ref="AG46">IF(AG$1&lt;=Last_Actual_Yr,_xlfn.XLOOKUP($C46&amp;$D46,GDB!$C$325:$C$341&amp;GDB!$D$325:$D$341,GDB!AF$325:AF$341),AF46*(1+INDEX(AG$20:AG$22,$A46)))</f>
        <v>384.7366706400602</v>
      </c>
      <c r="AH46" s="3" cm="1">
        <f t="array" ref="AH46">IF(AH$1&lt;=Last_Actual_Yr,_xlfn.XLOOKUP($C46&amp;$D46,GDB!$C$325:$C$341&amp;GDB!$D$325:$D$341,GDB!AG$325:AG$341),AG46*(1+INDEX(AH$20:AH$22,$A46)))</f>
        <v>360.57158624032877</v>
      </c>
      <c r="AI46" s="3" cm="1">
        <f t="array" ref="AI46">IF(AI$1&lt;=Last_Actual_Yr,_xlfn.XLOOKUP($C46&amp;$D46,GDB!$C$325:$C$341&amp;GDB!$D$325:$D$341,GDB!AH$325:AH$341),AH46*(1+INDEX(AI$20:AI$22,$A46)))</f>
        <v>330.26174205552007</v>
      </c>
      <c r="AJ46" s="3" cm="1">
        <f t="array" ref="AJ46">IF(AJ$1&lt;=Last_Actual_Yr,_xlfn.XLOOKUP($C46&amp;$D46,GDB!$C$325:$C$341&amp;GDB!$D$325:$D$341,GDB!AI$325:AI$341),AI46*(1+INDEX(AJ$20:AJ$22,$A46)))</f>
        <v>296.29205424073558</v>
      </c>
      <c r="AK46" s="3" cm="1">
        <f t="array" ref="AK46">IF(AK$1&lt;=Last_Actual_Yr,_xlfn.XLOOKUP($C46&amp;$D46,GDB!$C$325:$C$341&amp;GDB!$D$325:$D$341,GDB!AJ$325:AJ$341),AJ46*(1+INDEX(AK$20:AK$22,$A46)))</f>
        <v>261.65120598229669</v>
      </c>
      <c r="AL46" s="3" cm="1">
        <f t="array" ref="AL46">IF(AL$1&lt;=Last_Actual_Yr,_xlfn.XLOOKUP($C46&amp;$D46,GDB!$C$325:$C$341&amp;GDB!$D$325:$D$341,GDB!AK$325:AK$341),AK46*(1+INDEX(AL$20:AL$22,$A46)))</f>
        <v>221.16988525656842</v>
      </c>
      <c r="AM46" s="3" cm="1">
        <f t="array" ref="AM46">IF(AM$1&lt;=Last_Actual_Yr,_xlfn.XLOOKUP($C46&amp;$D46,GDB!$C$325:$C$341&amp;GDB!$D$325:$D$341,GDB!AL$325:AL$341),AL46*(1+INDEX(AM$20:AM$22,$A46)))</f>
        <v>176.85097491002628</v>
      </c>
      <c r="AN46" s="3" cm="1">
        <f t="array" ref="AN46">IF(AN$1&lt;=Last_Actual_Yr,_xlfn.XLOOKUP($C46&amp;$D46,GDB!$C$325:$C$341&amp;GDB!$D$325:$D$341,GDB!AM$325:AM$341),AM46*(1+INDEX(AN$20:AN$22,$A46)))</f>
        <v>142.03437511536885</v>
      </c>
      <c r="AO46" s="3" cm="1">
        <f t="array" ref="AO46">IF(AO$1&lt;=Last_Actual_Yr,_xlfn.XLOOKUP($C46&amp;$D46,GDB!$C$325:$C$341&amp;GDB!$D$325:$D$341,GDB!AN$325:AN$341),AN46*(1+INDEX(AO$20:AO$22,$A46)))</f>
        <v>108.89148167804889</v>
      </c>
      <c r="AP46" s="3" cm="1">
        <f t="array" ref="AP46">IF(AP$1&lt;=Last_Actual_Yr,_xlfn.XLOOKUP($C46&amp;$D46,GDB!$C$325:$C$341&amp;GDB!$D$325:$D$341,GDB!AO$325:AO$341),AO46*(1+INDEX(AP$20:AP$22,$A46)))</f>
        <v>70.849522357662664</v>
      </c>
      <c r="AQ46" s="3" cm="1">
        <f t="array" ref="AQ46">IF(AQ$1&lt;=Last_Actual_Yr,_xlfn.XLOOKUP($C46&amp;$D46,GDB!$C$325:$C$341&amp;GDB!$D$325:$D$341,GDB!AP$325:AP$341),AP46*(1+INDEX(AQ$20:AQ$22,$A46)))</f>
        <v>37.85247280130266</v>
      </c>
    </row>
    <row r="47" spans="1:43" outlineLevel="1" x14ac:dyDescent="0.3">
      <c r="B47" t="s">
        <v>20</v>
      </c>
      <c r="C47" t="s">
        <v>20</v>
      </c>
      <c r="D47" t="s">
        <v>20</v>
      </c>
      <c r="E47" t="s">
        <v>20</v>
      </c>
      <c r="F47" t="s">
        <v>20</v>
      </c>
      <c r="G47" t="s">
        <v>20</v>
      </c>
      <c r="H47" t="s">
        <v>20</v>
      </c>
      <c r="I47" t="s">
        <v>20</v>
      </c>
      <c r="J47" t="s">
        <v>20</v>
      </c>
      <c r="K47" t="s">
        <v>20</v>
      </c>
      <c r="L47" t="s">
        <v>20</v>
      </c>
      <c r="M47" t="s">
        <v>20</v>
      </c>
      <c r="N47" t="s">
        <v>20</v>
      </c>
      <c r="O47" t="s">
        <v>20</v>
      </c>
      <c r="P47" t="s">
        <v>20</v>
      </c>
      <c r="Q47" t="s">
        <v>20</v>
      </c>
      <c r="R47" t="s">
        <v>20</v>
      </c>
      <c r="S47" t="s">
        <v>20</v>
      </c>
      <c r="T47" t="s">
        <v>20</v>
      </c>
      <c r="U47" t="s">
        <v>20</v>
      </c>
      <c r="V47" t="s">
        <v>20</v>
      </c>
      <c r="W47" t="s">
        <v>20</v>
      </c>
      <c r="X47" t="s">
        <v>20</v>
      </c>
      <c r="Y47" t="s">
        <v>20</v>
      </c>
      <c r="Z47" t="s">
        <v>20</v>
      </c>
      <c r="AA47" t="s">
        <v>20</v>
      </c>
      <c r="AB47" t="s">
        <v>20</v>
      </c>
      <c r="AC47" t="s">
        <v>20</v>
      </c>
      <c r="AD47" t="s">
        <v>20</v>
      </c>
      <c r="AE47" t="s">
        <v>20</v>
      </c>
      <c r="AF47" t="s">
        <v>20</v>
      </c>
      <c r="AG47" t="s">
        <v>20</v>
      </c>
      <c r="AH47" t="s">
        <v>20</v>
      </c>
      <c r="AI47" t="s">
        <v>20</v>
      </c>
      <c r="AJ47" t="s">
        <v>20</v>
      </c>
      <c r="AK47" t="s">
        <v>20</v>
      </c>
      <c r="AL47" t="s">
        <v>20</v>
      </c>
      <c r="AM47" t="s">
        <v>20</v>
      </c>
      <c r="AN47" t="s">
        <v>20</v>
      </c>
      <c r="AO47" t="s">
        <v>20</v>
      </c>
      <c r="AP47" t="s">
        <v>20</v>
      </c>
      <c r="AQ47" t="s">
        <v>20</v>
      </c>
    </row>
    <row r="48" spans="1:43" outlineLevel="1" x14ac:dyDescent="0.3">
      <c r="B48" t="s">
        <v>16</v>
      </c>
      <c r="C48" t="s">
        <v>21</v>
      </c>
      <c r="D48" t="s">
        <v>2</v>
      </c>
      <c r="F48" s="3">
        <f>SUMIFS(F$32:F$47,$B$32:$B$47,$B48,$D$32:$D$47,$D48)</f>
        <v>2873.4039999999995</v>
      </c>
      <c r="G48" s="3">
        <f t="shared" ref="G48:AQ50" si="14">SUMIFS(G$32:G$47,$B$32:$B$47,$B48,$D$32:$D$47,$D48)</f>
        <v>2934.3580000000002</v>
      </c>
      <c r="H48" s="3">
        <f t="shared" si="14"/>
        <v>3079.2840000000001</v>
      </c>
      <c r="I48" s="3">
        <f t="shared" si="14"/>
        <v>2887.0839999999998</v>
      </c>
      <c r="J48" s="3">
        <f t="shared" si="14"/>
        <v>3169.0699999999997</v>
      </c>
      <c r="K48" s="3">
        <f t="shared" si="14"/>
        <v>3063.7860000000001</v>
      </c>
      <c r="L48" s="3">
        <f t="shared" si="14"/>
        <v>3133.645</v>
      </c>
      <c r="M48" s="3">
        <f t="shared" si="14"/>
        <v>3270.38</v>
      </c>
      <c r="N48" s="3">
        <f t="shared" si="14"/>
        <v>3243.3879999999999</v>
      </c>
      <c r="O48" s="3">
        <f t="shared" si="14"/>
        <v>3047.0789999999997</v>
      </c>
      <c r="P48" s="3">
        <f t="shared" si="14"/>
        <v>3001.7710000000002</v>
      </c>
      <c r="Q48" s="3">
        <f t="shared" si="14"/>
        <v>3019.6170000000002</v>
      </c>
      <c r="R48" s="3">
        <f t="shared" si="14"/>
        <v>2999.6270224376976</v>
      </c>
      <c r="S48" s="3">
        <f t="shared" si="14"/>
        <v>2962.7273280575519</v>
      </c>
      <c r="T48" s="3">
        <f t="shared" si="14"/>
        <v>2920.0299609485164</v>
      </c>
      <c r="U48" s="3">
        <f t="shared" si="14"/>
        <v>2873.7188429472212</v>
      </c>
      <c r="V48" s="3">
        <f t="shared" si="14"/>
        <v>2821.8446749109353</v>
      </c>
      <c r="W48" s="3">
        <f t="shared" si="14"/>
        <v>2756.5804185275015</v>
      </c>
      <c r="X48" s="3">
        <f t="shared" si="14"/>
        <v>2672.3944708002982</v>
      </c>
      <c r="Y48" s="3">
        <f t="shared" si="14"/>
        <v>2568.0194489075407</v>
      </c>
      <c r="Z48" s="3">
        <f t="shared" si="14"/>
        <v>2433.2751665402548</v>
      </c>
      <c r="AA48" s="3">
        <f t="shared" si="14"/>
        <v>2272.0029482467471</v>
      </c>
      <c r="AB48" s="3">
        <f t="shared" si="14"/>
        <v>2092.510879649285</v>
      </c>
      <c r="AC48" s="3">
        <f t="shared" si="14"/>
        <v>1908.2697172043409</v>
      </c>
      <c r="AD48" s="3">
        <f t="shared" si="14"/>
        <v>1733.2371721830223</v>
      </c>
      <c r="AE48" s="3">
        <f t="shared" si="14"/>
        <v>1573.9909434756892</v>
      </c>
      <c r="AF48" s="3">
        <f t="shared" si="14"/>
        <v>1426.9361714173442</v>
      </c>
      <c r="AG48" s="3">
        <f t="shared" si="14"/>
        <v>1297.9615686191692</v>
      </c>
      <c r="AH48" s="3">
        <f t="shared" si="14"/>
        <v>1186.2636683873902</v>
      </c>
      <c r="AI48" s="3">
        <f t="shared" si="14"/>
        <v>1081.3502086467561</v>
      </c>
      <c r="AJ48" s="3">
        <f t="shared" si="14"/>
        <v>966.64264796303632</v>
      </c>
      <c r="AK48" s="3">
        <f t="shared" si="14"/>
        <v>846.72192348101385</v>
      </c>
      <c r="AL48" s="3">
        <f t="shared" si="14"/>
        <v>718.17703473331301</v>
      </c>
      <c r="AM48" s="3">
        <f t="shared" si="14"/>
        <v>583.16557564947766</v>
      </c>
      <c r="AN48" s="3">
        <f t="shared" si="14"/>
        <v>455.09788986836963</v>
      </c>
      <c r="AO48" s="3">
        <f t="shared" si="14"/>
        <v>339.35697948063336</v>
      </c>
      <c r="AP48" s="3">
        <f t="shared" si="14"/>
        <v>240.04999538081651</v>
      </c>
      <c r="AQ48" s="3">
        <f t="shared" si="14"/>
        <v>164.64390874499887</v>
      </c>
    </row>
    <row r="49" spans="1:43" outlineLevel="1" x14ac:dyDescent="0.3">
      <c r="B49" t="s">
        <v>16</v>
      </c>
      <c r="C49" t="s">
        <v>21</v>
      </c>
      <c r="D49" t="s">
        <v>3</v>
      </c>
      <c r="F49" s="3">
        <f t="shared" ref="F49:U50" si="15">SUMIFS(F$32:F$47,$B$32:$B$47,$B49,$D$32:$D$47,$D49)</f>
        <v>1497.3380000000002</v>
      </c>
      <c r="G49" s="3">
        <f t="shared" si="15"/>
        <v>1519.5059999999999</v>
      </c>
      <c r="H49" s="3">
        <f t="shared" si="15"/>
        <v>1596.4639999999999</v>
      </c>
      <c r="I49" s="3">
        <f t="shared" si="15"/>
        <v>1569.2069999999999</v>
      </c>
      <c r="J49" s="3">
        <f t="shared" si="15"/>
        <v>1660.8400000000001</v>
      </c>
      <c r="K49" s="3">
        <f t="shared" si="15"/>
        <v>1664.4349999999999</v>
      </c>
      <c r="L49" s="3">
        <f t="shared" si="15"/>
        <v>1697.655</v>
      </c>
      <c r="M49" s="3">
        <f t="shared" si="15"/>
        <v>1593.921</v>
      </c>
      <c r="N49" s="3">
        <f t="shared" si="15"/>
        <v>1695.4260000000002</v>
      </c>
      <c r="O49" s="3">
        <f t="shared" si="15"/>
        <v>1620.692</v>
      </c>
      <c r="P49" s="3">
        <f t="shared" si="15"/>
        <v>1641.4010000000003</v>
      </c>
      <c r="Q49" s="3">
        <f t="shared" si="15"/>
        <v>1646.095</v>
      </c>
      <c r="R49" s="3">
        <f t="shared" si="15"/>
        <v>1608.2599769895551</v>
      </c>
      <c r="S49" s="3">
        <f t="shared" si="15"/>
        <v>1545.2338958837295</v>
      </c>
      <c r="T49" s="3">
        <f t="shared" si="15"/>
        <v>1458.7336819825068</v>
      </c>
      <c r="U49" s="3">
        <f t="shared" si="15"/>
        <v>1358.6654294723915</v>
      </c>
      <c r="V49" s="3">
        <f t="shared" si="14"/>
        <v>1248.2748376451295</v>
      </c>
      <c r="W49" s="3">
        <f t="shared" si="14"/>
        <v>1131.1516941629934</v>
      </c>
      <c r="X49" s="3">
        <f t="shared" si="14"/>
        <v>1003.6523837916791</v>
      </c>
      <c r="Y49" s="3">
        <f t="shared" si="14"/>
        <v>877.08894781862341</v>
      </c>
      <c r="Z49" s="3">
        <f t="shared" si="14"/>
        <v>761.9991793787176</v>
      </c>
      <c r="AA49" s="3">
        <f t="shared" si="14"/>
        <v>665.89748695287869</v>
      </c>
      <c r="AB49" s="3">
        <f t="shared" si="14"/>
        <v>589.054714158764</v>
      </c>
      <c r="AC49" s="3">
        <f t="shared" si="14"/>
        <v>531.32685842452781</v>
      </c>
      <c r="AD49" s="3">
        <f t="shared" si="14"/>
        <v>491.51441256595996</v>
      </c>
      <c r="AE49" s="3">
        <f t="shared" si="14"/>
        <v>460.44827915817825</v>
      </c>
      <c r="AF49" s="3">
        <f t="shared" si="14"/>
        <v>431.404984422974</v>
      </c>
      <c r="AG49" s="3">
        <f t="shared" si="14"/>
        <v>400.88018472037362</v>
      </c>
      <c r="AH49" s="3">
        <f t="shared" si="14"/>
        <v>369.00055064899425</v>
      </c>
      <c r="AI49" s="3">
        <f t="shared" si="14"/>
        <v>333.69392286585816</v>
      </c>
      <c r="AJ49" s="3">
        <f t="shared" si="14"/>
        <v>292.16084698808561</v>
      </c>
      <c r="AK49" s="3">
        <f t="shared" si="14"/>
        <v>251.72758727532067</v>
      </c>
      <c r="AL49" s="3">
        <f t="shared" si="14"/>
        <v>212.18706589791969</v>
      </c>
      <c r="AM49" s="3">
        <f t="shared" si="14"/>
        <v>171.89286608443234</v>
      </c>
      <c r="AN49" s="3">
        <f t="shared" si="14"/>
        <v>133.34501063009191</v>
      </c>
      <c r="AO49" s="3">
        <f t="shared" si="14"/>
        <v>100.08596706786207</v>
      </c>
      <c r="AP49" s="3">
        <f t="shared" si="14"/>
        <v>73.291124742238225</v>
      </c>
      <c r="AQ49" s="3">
        <f t="shared" si="14"/>
        <v>54.42801780652799</v>
      </c>
    </row>
    <row r="50" spans="1:43" outlineLevel="1" x14ac:dyDescent="0.3">
      <c r="B50" t="s">
        <v>16</v>
      </c>
      <c r="C50" t="s">
        <v>21</v>
      </c>
      <c r="D50" t="s">
        <v>4</v>
      </c>
      <c r="F50" s="3">
        <f t="shared" si="15"/>
        <v>4374.165</v>
      </c>
      <c r="G50" s="3">
        <f t="shared" si="14"/>
        <v>4449.0889999999999</v>
      </c>
      <c r="H50" s="3">
        <f t="shared" si="14"/>
        <v>4493.1239999999998</v>
      </c>
      <c r="I50" s="3">
        <f t="shared" si="14"/>
        <v>3982.125</v>
      </c>
      <c r="J50" s="3">
        <f t="shared" si="14"/>
        <v>3893.3729999999996</v>
      </c>
      <c r="K50" s="3">
        <f t="shared" si="14"/>
        <v>3967.326</v>
      </c>
      <c r="L50" s="3">
        <f t="shared" si="14"/>
        <v>4022.15</v>
      </c>
      <c r="M50" s="3">
        <f t="shared" si="14"/>
        <v>3938.0510000000004</v>
      </c>
      <c r="N50" s="3">
        <f t="shared" si="14"/>
        <v>4033.4579999999996</v>
      </c>
      <c r="O50" s="3">
        <f t="shared" si="14"/>
        <v>3958.3450000000003</v>
      </c>
      <c r="P50" s="3">
        <f t="shared" si="14"/>
        <v>3507.9049999999997</v>
      </c>
      <c r="Q50" s="3">
        <f t="shared" si="14"/>
        <v>3551.65</v>
      </c>
      <c r="R50" s="3">
        <f t="shared" si="14"/>
        <v>3349.0994871223056</v>
      </c>
      <c r="S50" s="3">
        <f t="shared" si="14"/>
        <v>3001.3831793326258</v>
      </c>
      <c r="T50" s="3">
        <f t="shared" si="14"/>
        <v>2663.8645801755288</v>
      </c>
      <c r="U50" s="3">
        <f t="shared" si="14"/>
        <v>2505.0363351326737</v>
      </c>
      <c r="V50" s="3">
        <f t="shared" si="14"/>
        <v>2399.851846400536</v>
      </c>
      <c r="W50" s="3">
        <f t="shared" si="14"/>
        <v>2306.2725865524144</v>
      </c>
      <c r="X50" s="3">
        <f t="shared" si="14"/>
        <v>2233.899733086776</v>
      </c>
      <c r="Y50" s="3">
        <f t="shared" si="14"/>
        <v>2168.3499936991821</v>
      </c>
      <c r="Z50" s="3">
        <f t="shared" si="14"/>
        <v>2100.9334547857707</v>
      </c>
      <c r="AA50" s="3">
        <f t="shared" si="14"/>
        <v>2042.468174964243</v>
      </c>
      <c r="AB50" s="3">
        <f t="shared" si="14"/>
        <v>1987.7546313496043</v>
      </c>
      <c r="AC50" s="3">
        <f t="shared" si="14"/>
        <v>1922.6044256609148</v>
      </c>
      <c r="AD50" s="3">
        <f t="shared" si="14"/>
        <v>1850.1827045395403</v>
      </c>
      <c r="AE50" s="3">
        <f t="shared" si="14"/>
        <v>1779.1276205827778</v>
      </c>
      <c r="AF50" s="3">
        <f t="shared" si="14"/>
        <v>1706.9015849875475</v>
      </c>
      <c r="AG50" s="3">
        <f t="shared" si="14"/>
        <v>1620.3781820331671</v>
      </c>
      <c r="AH50" s="3">
        <f t="shared" si="14"/>
        <v>1518.603179761684</v>
      </c>
      <c r="AI50" s="3">
        <f t="shared" si="14"/>
        <v>1390.9485682681079</v>
      </c>
      <c r="AJ50" s="3">
        <f t="shared" si="14"/>
        <v>1247.8799574856155</v>
      </c>
      <c r="AK50" s="3">
        <f t="shared" si="14"/>
        <v>1101.9846503610977</v>
      </c>
      <c r="AL50" s="3">
        <f t="shared" si="14"/>
        <v>931.49128726490221</v>
      </c>
      <c r="AM50" s="3">
        <f t="shared" si="14"/>
        <v>744.83532006128269</v>
      </c>
      <c r="AN50" s="3">
        <f t="shared" si="14"/>
        <v>598.19980807333582</v>
      </c>
      <c r="AO50" s="3">
        <f t="shared" si="14"/>
        <v>458.61337009241817</v>
      </c>
      <c r="AP50" s="3">
        <f t="shared" si="14"/>
        <v>298.39375603276301</v>
      </c>
      <c r="AQ50" s="3">
        <f t="shared" si="14"/>
        <v>159.42156218484527</v>
      </c>
    </row>
    <row r="51" spans="1:43" outlineLevel="1" x14ac:dyDescent="0.3">
      <c r="B51" t="s">
        <v>16</v>
      </c>
      <c r="C51" t="s">
        <v>21</v>
      </c>
      <c r="D51" t="s">
        <v>22</v>
      </c>
      <c r="F51" s="37">
        <f>SUM(F48:F50)</f>
        <v>8744.9069999999992</v>
      </c>
      <c r="G51" s="37">
        <f t="shared" ref="G51:AQ51" si="16">SUM(G48:G50)</f>
        <v>8902.9529999999995</v>
      </c>
      <c r="H51" s="37">
        <f t="shared" si="16"/>
        <v>9168.8719999999994</v>
      </c>
      <c r="I51" s="37">
        <f t="shared" si="16"/>
        <v>8438.4159999999993</v>
      </c>
      <c r="J51" s="37">
        <f t="shared" si="16"/>
        <v>8723.2829999999994</v>
      </c>
      <c r="K51" s="37">
        <f t="shared" si="16"/>
        <v>8695.5469999999987</v>
      </c>
      <c r="L51" s="37">
        <f t="shared" si="16"/>
        <v>8853.4500000000007</v>
      </c>
      <c r="M51" s="37">
        <f t="shared" si="16"/>
        <v>8802.3520000000008</v>
      </c>
      <c r="N51" s="37">
        <f t="shared" si="16"/>
        <v>8972.2720000000008</v>
      </c>
      <c r="O51" s="37">
        <f t="shared" si="16"/>
        <v>8626.116</v>
      </c>
      <c r="P51" s="37">
        <f t="shared" si="16"/>
        <v>8151.0770000000002</v>
      </c>
      <c r="Q51" s="37">
        <f t="shared" si="16"/>
        <v>8217.362000000001</v>
      </c>
      <c r="R51" s="37">
        <f t="shared" si="16"/>
        <v>7956.9864865495583</v>
      </c>
      <c r="S51" s="37">
        <f t="shared" si="16"/>
        <v>7509.344403273908</v>
      </c>
      <c r="T51" s="37">
        <f t="shared" si="16"/>
        <v>7042.6282231065525</v>
      </c>
      <c r="U51" s="37">
        <f t="shared" si="16"/>
        <v>6737.420607552287</v>
      </c>
      <c r="V51" s="37">
        <f t="shared" si="16"/>
        <v>6469.9713589566009</v>
      </c>
      <c r="W51" s="37">
        <f t="shared" si="16"/>
        <v>6194.0046992429088</v>
      </c>
      <c r="X51" s="37">
        <f t="shared" si="16"/>
        <v>5909.9465876787535</v>
      </c>
      <c r="Y51" s="37">
        <f t="shared" si="16"/>
        <v>5613.4583904253459</v>
      </c>
      <c r="Z51" s="37">
        <f t="shared" si="16"/>
        <v>5296.207800704743</v>
      </c>
      <c r="AA51" s="37">
        <f t="shared" si="16"/>
        <v>4980.3686101638687</v>
      </c>
      <c r="AB51" s="37">
        <f t="shared" si="16"/>
        <v>4669.3202251576531</v>
      </c>
      <c r="AC51" s="37">
        <f t="shared" si="16"/>
        <v>4362.2010012897836</v>
      </c>
      <c r="AD51" s="37">
        <f t="shared" si="16"/>
        <v>4074.9342892885225</v>
      </c>
      <c r="AE51" s="37">
        <f t="shared" si="16"/>
        <v>3813.5668432166449</v>
      </c>
      <c r="AF51" s="37">
        <f t="shared" si="16"/>
        <v>3565.2427408278654</v>
      </c>
      <c r="AG51" s="37">
        <f t="shared" si="16"/>
        <v>3319.2199353727101</v>
      </c>
      <c r="AH51" s="37">
        <f t="shared" si="16"/>
        <v>3073.8673987980683</v>
      </c>
      <c r="AI51" s="37">
        <f t="shared" si="16"/>
        <v>2805.9926997807224</v>
      </c>
      <c r="AJ51" s="37">
        <f t="shared" si="16"/>
        <v>2506.6834524367378</v>
      </c>
      <c r="AK51" s="37">
        <f t="shared" si="16"/>
        <v>2200.4341611174323</v>
      </c>
      <c r="AL51" s="37">
        <f t="shared" si="16"/>
        <v>1861.855387896135</v>
      </c>
      <c r="AM51" s="37">
        <f t="shared" si="16"/>
        <v>1499.8937617951929</v>
      </c>
      <c r="AN51" s="37">
        <f t="shared" si="16"/>
        <v>1186.6427085717974</v>
      </c>
      <c r="AO51" s="37">
        <f t="shared" si="16"/>
        <v>898.05631664091356</v>
      </c>
      <c r="AP51" s="37">
        <f t="shared" si="16"/>
        <v>611.7348761558178</v>
      </c>
      <c r="AQ51" s="37">
        <f t="shared" si="16"/>
        <v>378.49348873637211</v>
      </c>
    </row>
    <row r="52" spans="1:43" outlineLevel="1" x14ac:dyDescent="0.3">
      <c r="B52" t="s">
        <v>20</v>
      </c>
      <c r="C52" t="s">
        <v>20</v>
      </c>
      <c r="D52" t="s">
        <v>20</v>
      </c>
      <c r="E52" t="s">
        <v>20</v>
      </c>
      <c r="F52" t="s">
        <v>20</v>
      </c>
      <c r="G52" t="s">
        <v>20</v>
      </c>
      <c r="H52" t="s">
        <v>20</v>
      </c>
      <c r="I52" t="s">
        <v>20</v>
      </c>
      <c r="J52" t="s">
        <v>20</v>
      </c>
      <c r="K52" t="s">
        <v>20</v>
      </c>
      <c r="L52" t="s">
        <v>20</v>
      </c>
      <c r="M52" t="s">
        <v>20</v>
      </c>
      <c r="N52" t="s">
        <v>20</v>
      </c>
      <c r="O52" t="s">
        <v>20</v>
      </c>
      <c r="P52" t="s">
        <v>20</v>
      </c>
      <c r="Q52" t="s">
        <v>20</v>
      </c>
      <c r="R52" t="s">
        <v>20</v>
      </c>
      <c r="S52" t="s">
        <v>20</v>
      </c>
      <c r="T52" t="s">
        <v>20</v>
      </c>
      <c r="U52" t="s">
        <v>20</v>
      </c>
      <c r="V52" t="s">
        <v>20</v>
      </c>
      <c r="W52" t="s">
        <v>20</v>
      </c>
      <c r="X52" t="s">
        <v>20</v>
      </c>
      <c r="Y52" t="s">
        <v>20</v>
      </c>
      <c r="Z52" t="s">
        <v>20</v>
      </c>
      <c r="AA52" t="s">
        <v>20</v>
      </c>
      <c r="AB52" t="s">
        <v>20</v>
      </c>
      <c r="AC52" t="s">
        <v>20</v>
      </c>
      <c r="AD52" t="s">
        <v>20</v>
      </c>
      <c r="AE52" t="s">
        <v>20</v>
      </c>
      <c r="AF52" t="s">
        <v>20</v>
      </c>
      <c r="AG52" t="s">
        <v>20</v>
      </c>
      <c r="AH52" t="s">
        <v>20</v>
      </c>
      <c r="AI52" t="s">
        <v>20</v>
      </c>
      <c r="AJ52" t="s">
        <v>20</v>
      </c>
      <c r="AK52" t="s">
        <v>20</v>
      </c>
      <c r="AL52" t="s">
        <v>20</v>
      </c>
      <c r="AM52" t="s">
        <v>20</v>
      </c>
      <c r="AN52" t="s">
        <v>20</v>
      </c>
      <c r="AO52" t="s">
        <v>20</v>
      </c>
      <c r="AP52" t="s">
        <v>20</v>
      </c>
      <c r="AQ52" t="s">
        <v>20</v>
      </c>
    </row>
    <row r="53" spans="1:43" outlineLevel="1" x14ac:dyDescent="0.3">
      <c r="B53" t="s">
        <v>12</v>
      </c>
      <c r="C53" t="s">
        <v>13</v>
      </c>
      <c r="D53" t="s">
        <v>22</v>
      </c>
      <c r="F53" s="3">
        <f>SUMIFS(F$32:F$46,$C$32:$C$46,$C53)</f>
        <v>11986.75</v>
      </c>
      <c r="G53" s="3">
        <f t="shared" ref="G53:AQ57" si="17">SUMIFS(G$32:G$46,$C$32:$C$46,$C53)</f>
        <v>12124.581750000001</v>
      </c>
      <c r="H53" s="3">
        <f t="shared" si="17"/>
        <v>12672.647499999999</v>
      </c>
      <c r="I53" s="3">
        <f t="shared" si="17"/>
        <v>13797.09325</v>
      </c>
      <c r="J53" s="3">
        <f t="shared" si="17"/>
        <v>14157.005249999998</v>
      </c>
      <c r="K53" s="3">
        <f t="shared" si="17"/>
        <v>14307.384250000001</v>
      </c>
      <c r="L53" s="3">
        <f t="shared" si="17"/>
        <v>14321.623750000001</v>
      </c>
      <c r="M53" s="3">
        <f t="shared" si="17"/>
        <v>14044.29725</v>
      </c>
      <c r="N53" s="3">
        <f t="shared" si="17"/>
        <v>13646.750750000001</v>
      </c>
      <c r="O53" s="3">
        <f t="shared" si="17"/>
        <v>13093.473</v>
      </c>
      <c r="P53" s="3">
        <f t="shared" si="17"/>
        <v>13284.295249999999</v>
      </c>
      <c r="Q53" s="3">
        <f t="shared" si="17"/>
        <v>12648.129750249993</v>
      </c>
      <c r="R53" s="3">
        <f t="shared" si="17"/>
        <v>12154.244826639813</v>
      </c>
      <c r="S53" s="3">
        <f t="shared" si="17"/>
        <v>11308.191899903035</v>
      </c>
      <c r="T53" s="3">
        <f t="shared" si="17"/>
        <v>10431.871206497752</v>
      </c>
      <c r="U53" s="3">
        <f t="shared" si="17"/>
        <v>9882.597366971373</v>
      </c>
      <c r="V53" s="3">
        <f t="shared" si="17"/>
        <v>9415.769821186188</v>
      </c>
      <c r="W53" s="3">
        <f t="shared" si="17"/>
        <v>8948.5449722516969</v>
      </c>
      <c r="X53" s="3">
        <f t="shared" si="17"/>
        <v>8488.6537456762817</v>
      </c>
      <c r="Y53" s="3">
        <f t="shared" si="17"/>
        <v>8028.6615687034227</v>
      </c>
      <c r="Z53" s="3">
        <f t="shared" si="17"/>
        <v>7564.104281305692</v>
      </c>
      <c r="AA53" s="3">
        <f t="shared" si="17"/>
        <v>7134.2964306629983</v>
      </c>
      <c r="AB53" s="3">
        <f t="shared" si="17"/>
        <v>6735.797404032578</v>
      </c>
      <c r="AC53" s="3">
        <f t="shared" si="17"/>
        <v>6350.3947082636196</v>
      </c>
      <c r="AD53" s="3">
        <f t="shared" si="17"/>
        <v>5992.7979399881133</v>
      </c>
      <c r="AE53" s="3">
        <f t="shared" si="17"/>
        <v>5667.2833203691816</v>
      </c>
      <c r="AF53" s="3">
        <f t="shared" si="17"/>
        <v>5352.8013311816112</v>
      </c>
      <c r="AG53" s="3">
        <f t="shared" si="17"/>
        <v>5020.8111639562339</v>
      </c>
      <c r="AH53" s="3">
        <f t="shared" si="17"/>
        <v>4669.0390708695923</v>
      </c>
      <c r="AI53" s="3">
        <f t="shared" si="17"/>
        <v>4264.1245007634298</v>
      </c>
      <c r="AJ53" s="3">
        <f t="shared" si="17"/>
        <v>3808.6720359002347</v>
      </c>
      <c r="AK53" s="3">
        <f t="shared" si="17"/>
        <v>3345.7259549003597</v>
      </c>
      <c r="AL53" s="3">
        <f t="shared" si="17"/>
        <v>2828.8155163609335</v>
      </c>
      <c r="AM53" s="3">
        <f t="shared" si="17"/>
        <v>2273.1957982753756</v>
      </c>
      <c r="AN53" s="3">
        <f t="shared" si="17"/>
        <v>1806.203021255754</v>
      </c>
      <c r="AO53" s="3">
        <f t="shared" si="17"/>
        <v>1373.1672436932281</v>
      </c>
      <c r="AP53" s="3">
        <f t="shared" si="17"/>
        <v>924.33459659679647</v>
      </c>
      <c r="AQ53" s="3">
        <f t="shared" si="17"/>
        <v>551.89814003955701</v>
      </c>
    </row>
    <row r="54" spans="1:43" outlineLevel="1" x14ac:dyDescent="0.3">
      <c r="B54" t="s">
        <v>14</v>
      </c>
      <c r="C54" t="s">
        <v>15</v>
      </c>
      <c r="D54" t="s">
        <v>22</v>
      </c>
      <c r="F54" s="3">
        <f t="shared" ref="F54:U57" si="18">SUMIFS(F$32:F$46,$C$32:$C$46,$C54)</f>
        <v>9436</v>
      </c>
      <c r="G54" s="3">
        <f t="shared" si="18"/>
        <v>9687</v>
      </c>
      <c r="H54" s="3">
        <f t="shared" si="18"/>
        <v>10069.123</v>
      </c>
      <c r="I54" s="3">
        <f t="shared" si="18"/>
        <v>9073.598</v>
      </c>
      <c r="J54" s="3">
        <f t="shared" si="18"/>
        <v>9079.2257531576452</v>
      </c>
      <c r="K54" s="3">
        <f t="shared" si="18"/>
        <v>8908.3379999999997</v>
      </c>
      <c r="L54" s="3">
        <f t="shared" si="18"/>
        <v>9112.6080000000002</v>
      </c>
      <c r="M54" s="3">
        <f t="shared" si="18"/>
        <v>9410.41</v>
      </c>
      <c r="N54" s="3">
        <f t="shared" si="18"/>
        <v>9503</v>
      </c>
      <c r="O54" s="3">
        <f t="shared" si="18"/>
        <v>9431.3100000000013</v>
      </c>
      <c r="P54" s="3">
        <f t="shared" si="18"/>
        <v>8581.878999999999</v>
      </c>
      <c r="Q54" s="3">
        <f t="shared" si="18"/>
        <v>8773.023000000001</v>
      </c>
      <c r="R54" s="3">
        <f t="shared" si="18"/>
        <v>8388.5715174468769</v>
      </c>
      <c r="S54" s="3">
        <f t="shared" si="18"/>
        <v>7729.3510544562214</v>
      </c>
      <c r="T54" s="3">
        <f t="shared" si="18"/>
        <v>7062.5962424113732</v>
      </c>
      <c r="U54" s="3">
        <f t="shared" si="18"/>
        <v>6681.6964023294686</v>
      </c>
      <c r="V54" s="3">
        <f t="shared" si="17"/>
        <v>6378.8362834869313</v>
      </c>
      <c r="W54" s="3">
        <f t="shared" si="17"/>
        <v>6083.5702704227297</v>
      </c>
      <c r="X54" s="3">
        <f t="shared" si="17"/>
        <v>5806.2933140523637</v>
      </c>
      <c r="Y54" s="3">
        <f t="shared" si="17"/>
        <v>5533.0546080596951</v>
      </c>
      <c r="Z54" s="3">
        <f t="shared" si="17"/>
        <v>5255.0638199356727</v>
      </c>
      <c r="AA54" s="3">
        <f t="shared" si="17"/>
        <v>4999.2106392054466</v>
      </c>
      <c r="AB54" s="3">
        <f t="shared" si="17"/>
        <v>4760.4375090794265</v>
      </c>
      <c r="AC54" s="3">
        <f t="shared" si="17"/>
        <v>4520.3166830624241</v>
      </c>
      <c r="AD54" s="3">
        <f t="shared" si="17"/>
        <v>4288.7751365379536</v>
      </c>
      <c r="AE54" s="3">
        <f t="shared" si="17"/>
        <v>4074.331853446216</v>
      </c>
      <c r="AF54" s="3">
        <f t="shared" si="17"/>
        <v>3864.8615210751072</v>
      </c>
      <c r="AG54" s="3">
        <f t="shared" si="17"/>
        <v>3637.4089944222042</v>
      </c>
      <c r="AH54" s="3">
        <f t="shared" si="17"/>
        <v>3390.1604184829689</v>
      </c>
      <c r="AI54" s="3">
        <f t="shared" si="17"/>
        <v>3098.9720819811937</v>
      </c>
      <c r="AJ54" s="3">
        <f t="shared" si="17"/>
        <v>2771.9434880589697</v>
      </c>
      <c r="AK54" s="3">
        <f t="shared" si="17"/>
        <v>2439.0628573771837</v>
      </c>
      <c r="AL54" s="3">
        <f t="shared" si="17"/>
        <v>2062.1505484741583</v>
      </c>
      <c r="AM54" s="3">
        <f t="shared" si="17"/>
        <v>1654.7049187067116</v>
      </c>
      <c r="AN54" s="3">
        <f t="shared" si="17"/>
        <v>1319.015329817327</v>
      </c>
      <c r="AO54" s="3">
        <f t="shared" si="17"/>
        <v>1005.2649092771175</v>
      </c>
      <c r="AP54" s="3">
        <f t="shared" si="17"/>
        <v>669.75107773442551</v>
      </c>
      <c r="AQ54" s="3">
        <f t="shared" si="17"/>
        <v>387.30595210591605</v>
      </c>
    </row>
    <row r="55" spans="1:43" outlineLevel="1" x14ac:dyDescent="0.3">
      <c r="B55" t="s">
        <v>16</v>
      </c>
      <c r="C55" t="s">
        <v>17</v>
      </c>
      <c r="D55" t="s">
        <v>22</v>
      </c>
      <c r="F55" s="3">
        <f t="shared" si="18"/>
        <v>5284.2690000000002</v>
      </c>
      <c r="G55" s="3">
        <f t="shared" si="17"/>
        <v>5391.7620000000006</v>
      </c>
      <c r="H55" s="3">
        <f t="shared" si="17"/>
        <v>5491.5690000000004</v>
      </c>
      <c r="I55" s="3">
        <f t="shared" si="17"/>
        <v>4918.9490000000005</v>
      </c>
      <c r="J55" s="3">
        <f t="shared" si="17"/>
        <v>4952.4719999999998</v>
      </c>
      <c r="K55" s="3">
        <f t="shared" si="17"/>
        <v>5049.5439999999999</v>
      </c>
      <c r="L55" s="3">
        <f t="shared" si="17"/>
        <v>5124.634</v>
      </c>
      <c r="M55" s="3">
        <f t="shared" si="17"/>
        <v>4973.1509999999998</v>
      </c>
      <c r="N55" s="3">
        <f t="shared" si="17"/>
        <v>5196.6929999999993</v>
      </c>
      <c r="O55" s="3">
        <f t="shared" si="17"/>
        <v>5050.6019999999999</v>
      </c>
      <c r="P55" s="3">
        <f t="shared" si="17"/>
        <v>4558.8099999999995</v>
      </c>
      <c r="Q55" s="3">
        <f t="shared" si="17"/>
        <v>4632.4179999999997</v>
      </c>
      <c r="R55" s="3">
        <f t="shared" si="17"/>
        <v>4452.6920581870618</v>
      </c>
      <c r="S55" s="3">
        <f t="shared" si="17"/>
        <v>4144.3061632096251</v>
      </c>
      <c r="T55" s="3">
        <f t="shared" si="17"/>
        <v>3828.6188596959364</v>
      </c>
      <c r="U55" s="3">
        <f t="shared" si="17"/>
        <v>3638.1884469620099</v>
      </c>
      <c r="V55" s="3">
        <f t="shared" si="17"/>
        <v>3480.3469870758718</v>
      </c>
      <c r="W55" s="3">
        <f t="shared" si="17"/>
        <v>3322.7868761017558</v>
      </c>
      <c r="X55" s="3">
        <f t="shared" si="17"/>
        <v>3168.7547245677683</v>
      </c>
      <c r="Y55" s="3">
        <f t="shared" si="17"/>
        <v>3013.2372577864044</v>
      </c>
      <c r="Z55" s="3">
        <f t="shared" si="17"/>
        <v>2851.9232010767469</v>
      </c>
      <c r="AA55" s="3">
        <f t="shared" si="17"/>
        <v>2698.4092765155374</v>
      </c>
      <c r="AB55" s="3">
        <f t="shared" si="17"/>
        <v>2551.8739131298016</v>
      </c>
      <c r="AC55" s="3">
        <f t="shared" si="17"/>
        <v>2406.3469406359736</v>
      </c>
      <c r="AD55" s="3">
        <f t="shared" si="17"/>
        <v>2268.4619878121594</v>
      </c>
      <c r="AE55" s="3">
        <f t="shared" si="17"/>
        <v>2141.9741668762513</v>
      </c>
      <c r="AF55" s="3">
        <f t="shared" si="17"/>
        <v>2020.0174732359822</v>
      </c>
      <c r="AG55" s="3">
        <f t="shared" si="17"/>
        <v>1892.898309265255</v>
      </c>
      <c r="AH55" s="3">
        <f t="shared" si="17"/>
        <v>1759.6875891296663</v>
      </c>
      <c r="AI55" s="3">
        <f t="shared" si="17"/>
        <v>1607.5786357430541</v>
      </c>
      <c r="AJ55" s="3">
        <f t="shared" si="17"/>
        <v>1437.0365920839556</v>
      </c>
      <c r="AK55" s="3">
        <f t="shared" si="17"/>
        <v>1263.142095337234</v>
      </c>
      <c r="AL55" s="3">
        <f t="shared" si="17"/>
        <v>1068.2539586755761</v>
      </c>
      <c r="AM55" s="3">
        <f t="shared" si="17"/>
        <v>858.5528293983532</v>
      </c>
      <c r="AN55" s="3">
        <f t="shared" si="17"/>
        <v>682.26820629590884</v>
      </c>
      <c r="AO55" s="3">
        <f t="shared" si="17"/>
        <v>518.52154543163851</v>
      </c>
      <c r="AP55" s="3">
        <f t="shared" si="17"/>
        <v>348.64934647259599</v>
      </c>
      <c r="AQ55" s="3">
        <f t="shared" si="17"/>
        <v>207.49406673489651</v>
      </c>
    </row>
    <row r="56" spans="1:43" outlineLevel="1" x14ac:dyDescent="0.3">
      <c r="B56" t="s">
        <v>16</v>
      </c>
      <c r="C56" t="s">
        <v>18</v>
      </c>
      <c r="D56" t="s">
        <v>22</v>
      </c>
      <c r="F56" s="3">
        <f t="shared" si="18"/>
        <v>3460.6379999999999</v>
      </c>
      <c r="G56" s="3">
        <f t="shared" si="17"/>
        <v>3511.1909999999998</v>
      </c>
      <c r="H56" s="3">
        <f t="shared" si="17"/>
        <v>3677.3029999999999</v>
      </c>
      <c r="I56" s="3">
        <f t="shared" si="17"/>
        <v>3519.4669999999996</v>
      </c>
      <c r="J56" s="3">
        <f t="shared" si="17"/>
        <v>3770.8109999999997</v>
      </c>
      <c r="K56" s="3">
        <f t="shared" si="17"/>
        <v>3646.0030000000002</v>
      </c>
      <c r="L56" s="3">
        <f t="shared" si="17"/>
        <v>3728.8159999999998</v>
      </c>
      <c r="M56" s="3">
        <f t="shared" si="17"/>
        <v>3829.201</v>
      </c>
      <c r="N56" s="3">
        <f t="shared" si="17"/>
        <v>3775.5789999999997</v>
      </c>
      <c r="O56" s="3">
        <f t="shared" si="17"/>
        <v>3575.5140000000001</v>
      </c>
      <c r="P56" s="3">
        <f t="shared" si="17"/>
        <v>3592.2670000000003</v>
      </c>
      <c r="Q56" s="3">
        <f t="shared" si="17"/>
        <v>3584.944</v>
      </c>
      <c r="R56" s="3">
        <f t="shared" si="17"/>
        <v>3504.294428362497</v>
      </c>
      <c r="S56" s="3">
        <f t="shared" si="17"/>
        <v>3365.038240064282</v>
      </c>
      <c r="T56" s="3">
        <f t="shared" si="17"/>
        <v>3214.0093634106156</v>
      </c>
      <c r="U56" s="3">
        <f t="shared" si="17"/>
        <v>3099.2321605902766</v>
      </c>
      <c r="V56" s="3">
        <f t="shared" si="17"/>
        <v>2989.6243718807291</v>
      </c>
      <c r="W56" s="3">
        <f t="shared" si="17"/>
        <v>2871.2178231411535</v>
      </c>
      <c r="X56" s="3">
        <f t="shared" si="17"/>
        <v>2741.1918631109852</v>
      </c>
      <c r="Y56" s="3">
        <f t="shared" si="17"/>
        <v>2600.2211326389415</v>
      </c>
      <c r="Z56" s="3">
        <f t="shared" si="17"/>
        <v>2444.2845996279957</v>
      </c>
      <c r="AA56" s="3">
        <f t="shared" si="17"/>
        <v>2281.9593336483313</v>
      </c>
      <c r="AB56" s="3">
        <f t="shared" si="17"/>
        <v>2117.4463120278519</v>
      </c>
      <c r="AC56" s="3">
        <f t="shared" si="17"/>
        <v>1955.8540606538095</v>
      </c>
      <c r="AD56" s="3">
        <f t="shared" si="17"/>
        <v>1806.4723014763636</v>
      </c>
      <c r="AE56" s="3">
        <f t="shared" si="17"/>
        <v>1671.5926763403938</v>
      </c>
      <c r="AF56" s="3">
        <f t="shared" si="17"/>
        <v>1545.2252675918833</v>
      </c>
      <c r="AG56" s="3">
        <f t="shared" si="17"/>
        <v>1426.3216261074551</v>
      </c>
      <c r="AH56" s="3">
        <f t="shared" si="17"/>
        <v>1314.1798096684022</v>
      </c>
      <c r="AI56" s="3">
        <f t="shared" si="17"/>
        <v>1198.4140640376679</v>
      </c>
      <c r="AJ56" s="3">
        <f t="shared" si="17"/>
        <v>1069.6468603527819</v>
      </c>
      <c r="AK56" s="3">
        <f t="shared" si="17"/>
        <v>937.29206578019841</v>
      </c>
      <c r="AL56" s="3">
        <f t="shared" si="17"/>
        <v>793.60142922055888</v>
      </c>
      <c r="AM56" s="3">
        <f t="shared" si="17"/>
        <v>641.34093239683943</v>
      </c>
      <c r="AN56" s="3">
        <f t="shared" si="17"/>
        <v>504.3745022758884</v>
      </c>
      <c r="AO56" s="3">
        <f t="shared" si="17"/>
        <v>379.53477120927499</v>
      </c>
      <c r="AP56" s="3">
        <f t="shared" si="17"/>
        <v>263.08552968322175</v>
      </c>
      <c r="AQ56" s="3">
        <f t="shared" si="17"/>
        <v>170.99942200147561</v>
      </c>
    </row>
    <row r="57" spans="1:43" outlineLevel="1" x14ac:dyDescent="0.3">
      <c r="B57" t="s">
        <v>19</v>
      </c>
      <c r="C57" t="s">
        <v>19</v>
      </c>
      <c r="D57" t="s">
        <v>22</v>
      </c>
      <c r="F57" s="3">
        <f t="shared" si="18"/>
        <v>1139.75</v>
      </c>
      <c r="G57" s="3">
        <f t="shared" si="17"/>
        <v>1110.75</v>
      </c>
      <c r="H57" s="3">
        <f t="shared" si="17"/>
        <v>1158</v>
      </c>
      <c r="I57" s="3">
        <f t="shared" si="17"/>
        <v>1257.25</v>
      </c>
      <c r="J57" s="3">
        <f t="shared" si="17"/>
        <v>1249.5</v>
      </c>
      <c r="K57" s="3">
        <f t="shared" si="17"/>
        <v>1236.25</v>
      </c>
      <c r="L57" s="3">
        <f t="shared" si="17"/>
        <v>1275.6469999999999</v>
      </c>
      <c r="M57" s="3">
        <f t="shared" si="17"/>
        <v>1277.8015</v>
      </c>
      <c r="N57" s="3">
        <f t="shared" si="17"/>
        <v>1251.414</v>
      </c>
      <c r="O57" s="3">
        <f t="shared" si="17"/>
        <v>1217.7474999999999</v>
      </c>
      <c r="P57" s="3">
        <f t="shared" si="17"/>
        <v>1203.8626088318499</v>
      </c>
      <c r="Q57" s="3">
        <f t="shared" si="17"/>
        <v>1210.08782649555</v>
      </c>
      <c r="R57" s="3">
        <f t="shared" si="17"/>
        <v>1157.2680082580887</v>
      </c>
      <c r="S57" s="3">
        <f t="shared" si="17"/>
        <v>1066.5634418641985</v>
      </c>
      <c r="T57" s="3">
        <f t="shared" si="17"/>
        <v>975.8424549290919</v>
      </c>
      <c r="U57" s="3">
        <f t="shared" si="17"/>
        <v>926.12035723526617</v>
      </c>
      <c r="V57" s="3">
        <f t="shared" si="17"/>
        <v>887.83741162322258</v>
      </c>
      <c r="W57" s="3">
        <f t="shared" si="17"/>
        <v>850.73182801493249</v>
      </c>
      <c r="X57" s="3">
        <f t="shared" si="17"/>
        <v>816.35773971059155</v>
      </c>
      <c r="Y57" s="3">
        <f t="shared" si="17"/>
        <v>782.17035750487378</v>
      </c>
      <c r="Z57" s="3">
        <f t="shared" si="17"/>
        <v>746.24260333528719</v>
      </c>
      <c r="AA57" s="3">
        <f t="shared" si="17"/>
        <v>712.0722393674381</v>
      </c>
      <c r="AB57" s="3">
        <f t="shared" si="17"/>
        <v>679.0705305925037</v>
      </c>
      <c r="AC57" s="3">
        <f t="shared" si="17"/>
        <v>644.86600792263243</v>
      </c>
      <c r="AD57" s="3">
        <f t="shared" si="17"/>
        <v>611.15399064486928</v>
      </c>
      <c r="AE57" s="3">
        <f t="shared" si="17"/>
        <v>579.69605154400358</v>
      </c>
      <c r="AF57" s="3">
        <f t="shared" si="17"/>
        <v>549.04648088342208</v>
      </c>
      <c r="AG57" s="3">
        <f t="shared" si="17"/>
        <v>516.2309162760663</v>
      </c>
      <c r="AH57" s="3">
        <f t="shared" si="17"/>
        <v>480.97337640998899</v>
      </c>
      <c r="AI57" s="3">
        <f t="shared" si="17"/>
        <v>439.78713987271857</v>
      </c>
      <c r="AJ57" s="3">
        <f t="shared" si="17"/>
        <v>393.67563390238331</v>
      </c>
      <c r="AK57" s="3">
        <f t="shared" si="17"/>
        <v>346.5960836483174</v>
      </c>
      <c r="AL57" s="3">
        <f t="shared" si="17"/>
        <v>293.10584447941761</v>
      </c>
      <c r="AM57" s="3">
        <f t="shared" si="17"/>
        <v>235.22901734113549</v>
      </c>
      <c r="AN57" s="3">
        <f t="shared" si="17"/>
        <v>187.52397620939473</v>
      </c>
      <c r="AO57" s="3">
        <f t="shared" si="17"/>
        <v>142.86788262292541</v>
      </c>
      <c r="AP57" s="3">
        <f t="shared" si="17"/>
        <v>95.096106318271026</v>
      </c>
      <c r="AQ57" s="3">
        <f t="shared" si="17"/>
        <v>54.83752071040405</v>
      </c>
    </row>
    <row r="58" spans="1:43" outlineLevel="1" x14ac:dyDescent="0.3">
      <c r="C58" s="7" t="s">
        <v>23</v>
      </c>
      <c r="D58" s="7" t="s">
        <v>22</v>
      </c>
      <c r="E58" s="7"/>
      <c r="F58" s="8">
        <f>SUM(F53:F57)</f>
        <v>31307.406999999999</v>
      </c>
      <c r="G58" s="8">
        <f t="shared" ref="G58:AQ58" si="19">SUM(G53:G57)</f>
        <v>31825.284749999999</v>
      </c>
      <c r="H58" s="8">
        <f t="shared" si="19"/>
        <v>33068.642500000002</v>
      </c>
      <c r="I58" s="8">
        <f t="shared" si="19"/>
        <v>32566.357250000001</v>
      </c>
      <c r="J58" s="8">
        <f t="shared" si="19"/>
        <v>33209.014003157645</v>
      </c>
      <c r="K58" s="8">
        <f t="shared" si="19"/>
        <v>33147.519249999998</v>
      </c>
      <c r="L58" s="8">
        <f t="shared" si="19"/>
        <v>33563.328749999993</v>
      </c>
      <c r="M58" s="8">
        <f t="shared" si="19"/>
        <v>33534.86075</v>
      </c>
      <c r="N58" s="8">
        <f t="shared" si="19"/>
        <v>33373.436749999993</v>
      </c>
      <c r="O58" s="8">
        <f t="shared" si="19"/>
        <v>32368.646500000003</v>
      </c>
      <c r="P58" s="8">
        <f t="shared" si="19"/>
        <v>31221.113858831843</v>
      </c>
      <c r="Q58" s="8">
        <f t="shared" si="19"/>
        <v>30848.602576745543</v>
      </c>
      <c r="R58" s="8">
        <f t="shared" si="19"/>
        <v>29657.070838894339</v>
      </c>
      <c r="S58" s="8">
        <f t="shared" si="19"/>
        <v>27613.450799497361</v>
      </c>
      <c r="T58" s="8">
        <f t="shared" si="19"/>
        <v>25512.938126944769</v>
      </c>
      <c r="U58" s="8">
        <f t="shared" si="19"/>
        <v>24227.834734088396</v>
      </c>
      <c r="V58" s="8">
        <f t="shared" si="19"/>
        <v>23152.414875252944</v>
      </c>
      <c r="W58" s="8">
        <f t="shared" si="19"/>
        <v>22076.851769932269</v>
      </c>
      <c r="X58" s="8">
        <f t="shared" si="19"/>
        <v>21021.251387117987</v>
      </c>
      <c r="Y58" s="8">
        <f t="shared" si="19"/>
        <v>19957.344924693338</v>
      </c>
      <c r="Z58" s="8">
        <f t="shared" si="19"/>
        <v>18861.618505281393</v>
      </c>
      <c r="AA58" s="8">
        <f t="shared" si="19"/>
        <v>17825.94791939975</v>
      </c>
      <c r="AB58" s="8">
        <f t="shared" si="19"/>
        <v>16844.625668862162</v>
      </c>
      <c r="AC58" s="8">
        <f t="shared" si="19"/>
        <v>15877.778400538458</v>
      </c>
      <c r="AD58" s="8">
        <f t="shared" si="19"/>
        <v>14967.661356459459</v>
      </c>
      <c r="AE58" s="8">
        <f t="shared" si="19"/>
        <v>14134.878068576045</v>
      </c>
      <c r="AF58" s="8">
        <f t="shared" si="19"/>
        <v>13331.952073968007</v>
      </c>
      <c r="AG58" s="8">
        <f t="shared" si="19"/>
        <v>12493.671010027214</v>
      </c>
      <c r="AH58" s="8">
        <f t="shared" si="19"/>
        <v>11614.040264560617</v>
      </c>
      <c r="AI58" s="8">
        <f t="shared" si="19"/>
        <v>10608.876422398063</v>
      </c>
      <c r="AJ58" s="8">
        <f t="shared" si="19"/>
        <v>9480.9746102983245</v>
      </c>
      <c r="AK58" s="8">
        <f t="shared" si="19"/>
        <v>8331.8190570432944</v>
      </c>
      <c r="AL58" s="8">
        <f t="shared" si="19"/>
        <v>7045.9272972106455</v>
      </c>
      <c r="AM58" s="8">
        <f t="shared" si="19"/>
        <v>5663.0234961184151</v>
      </c>
      <c r="AN58" s="8">
        <f t="shared" si="19"/>
        <v>4499.3850358542732</v>
      </c>
      <c r="AO58" s="8">
        <f t="shared" si="19"/>
        <v>3419.3563522341842</v>
      </c>
      <c r="AP58" s="8">
        <f t="shared" si="19"/>
        <v>2300.9166568053106</v>
      </c>
      <c r="AQ58" s="8">
        <f t="shared" si="19"/>
        <v>1372.5351015922492</v>
      </c>
    </row>
    <row r="59" spans="1:43" outlineLevel="1" x14ac:dyDescent="0.3">
      <c r="C59" t="s">
        <v>23</v>
      </c>
      <c r="D59" t="s">
        <v>2</v>
      </c>
      <c r="F59" s="4">
        <f t="shared" ref="F59:O61" si="20">SUMIFS(F$32:F$47,$D$32:$D$47,$D59)</f>
        <v>6610.6539999999995</v>
      </c>
      <c r="G59" s="4">
        <f t="shared" si="20"/>
        <v>6558.3824999999997</v>
      </c>
      <c r="H59" s="4">
        <f t="shared" si="20"/>
        <v>6871.844000000001</v>
      </c>
      <c r="I59" s="4">
        <f t="shared" si="20"/>
        <v>6722.58925</v>
      </c>
      <c r="J59" s="4">
        <f t="shared" si="20"/>
        <v>7091.6573431849101</v>
      </c>
      <c r="K59" s="4">
        <f t="shared" si="20"/>
        <v>7030.2945</v>
      </c>
      <c r="L59" s="4">
        <f t="shared" si="20"/>
        <v>7077.7169999999996</v>
      </c>
      <c r="M59" s="4">
        <f t="shared" si="20"/>
        <v>7292.5645000000004</v>
      </c>
      <c r="N59" s="4">
        <f t="shared" si="20"/>
        <v>7212.1205</v>
      </c>
      <c r="O59" s="4">
        <f t="shared" si="20"/>
        <v>6859.1457499999997</v>
      </c>
      <c r="P59" s="4">
        <f t="shared" ref="P59:Y61" si="21">SUMIFS(P$32:P$47,$D$32:$D$47,$D59)</f>
        <v>6838.4918453631944</v>
      </c>
      <c r="Q59" s="4">
        <f t="shared" si="21"/>
        <v>6815.6786493171912</v>
      </c>
      <c r="R59" s="4">
        <f t="shared" si="21"/>
        <v>6770.5586015522886</v>
      </c>
      <c r="S59" s="4">
        <f t="shared" si="21"/>
        <v>6687.2710656982072</v>
      </c>
      <c r="T59" s="4">
        <f t="shared" si="21"/>
        <v>6590.8974085797363</v>
      </c>
      <c r="U59" s="4">
        <f t="shared" si="21"/>
        <v>6486.3670333078271</v>
      </c>
      <c r="V59" s="4">
        <f t="shared" si="21"/>
        <v>6369.2801115107886</v>
      </c>
      <c r="W59" s="4">
        <f t="shared" si="21"/>
        <v>6221.9699729083995</v>
      </c>
      <c r="X59" s="4">
        <f t="shared" si="21"/>
        <v>6031.9510511389044</v>
      </c>
      <c r="Y59" s="4">
        <f t="shared" si="21"/>
        <v>5796.362693994115</v>
      </c>
      <c r="Z59" s="4">
        <f t="shared" ref="Z59:AI61" si="22">SUMIFS(Z$32:Z$47,$D$32:$D$47,$D59)</f>
        <v>5492.2268620497725</v>
      </c>
      <c r="AA59" s="4">
        <f t="shared" si="22"/>
        <v>5128.213937579193</v>
      </c>
      <c r="AB59" s="4">
        <f t="shared" si="22"/>
        <v>4723.0763788551885</v>
      </c>
      <c r="AC59" s="4">
        <f t="shared" si="22"/>
        <v>4307.2194813740225</v>
      </c>
      <c r="AD59" s="4">
        <f t="shared" si="22"/>
        <v>3912.1476626508365</v>
      </c>
      <c r="AE59" s="4">
        <f t="shared" si="22"/>
        <v>3552.7076671199948</v>
      </c>
      <c r="AF59" s="4">
        <f t="shared" si="22"/>
        <v>3220.7854166497305</v>
      </c>
      <c r="AG59" s="4">
        <f t="shared" si="22"/>
        <v>2929.6725216714312</v>
      </c>
      <c r="AH59" s="4">
        <f t="shared" si="22"/>
        <v>2677.5554506047042</v>
      </c>
      <c r="AI59" s="4">
        <f t="shared" si="22"/>
        <v>2440.7517673626776</v>
      </c>
      <c r="AJ59" s="4">
        <f t="shared" ref="AJ59:AQ61" si="23">SUMIFS(AJ$32:AJ$47,$D$32:$D$47,$D59)</f>
        <v>2181.8414909046746</v>
      </c>
      <c r="AK59" s="4">
        <f t="shared" si="23"/>
        <v>1911.1644078630936</v>
      </c>
      <c r="AL59" s="4">
        <f t="shared" si="23"/>
        <v>1621.0214348580541</v>
      </c>
      <c r="AM59" s="4">
        <f t="shared" si="23"/>
        <v>1316.2825493997796</v>
      </c>
      <c r="AN59" s="4">
        <f t="shared" si="23"/>
        <v>1027.2166871908437</v>
      </c>
      <c r="AO59" s="4">
        <f t="shared" si="23"/>
        <v>765.9740025118831</v>
      </c>
      <c r="AP59" s="4">
        <f t="shared" si="23"/>
        <v>541.82488318409969</v>
      </c>
      <c r="AQ59" s="4">
        <f t="shared" si="23"/>
        <v>371.62327989722434</v>
      </c>
    </row>
    <row r="60" spans="1:43" outlineLevel="1" x14ac:dyDescent="0.3">
      <c r="C60" t="s">
        <v>23</v>
      </c>
      <c r="D60" t="s">
        <v>3</v>
      </c>
      <c r="F60" s="4">
        <f t="shared" si="20"/>
        <v>5586.0880000000006</v>
      </c>
      <c r="G60" s="4">
        <f t="shared" si="20"/>
        <v>5863.8652499999989</v>
      </c>
      <c r="H60" s="4">
        <f t="shared" si="20"/>
        <v>6239.2979999999998</v>
      </c>
      <c r="I60" s="4">
        <f t="shared" si="20"/>
        <v>6313.151249999999</v>
      </c>
      <c r="J60" s="4">
        <f t="shared" si="20"/>
        <v>6683.9518476652529</v>
      </c>
      <c r="K60" s="4">
        <f t="shared" si="20"/>
        <v>6799.84</v>
      </c>
      <c r="L60" s="4">
        <f t="shared" si="20"/>
        <v>6782.1137500000004</v>
      </c>
      <c r="M60" s="4">
        <f t="shared" si="20"/>
        <v>6470.755000000001</v>
      </c>
      <c r="N60" s="4">
        <f t="shared" si="20"/>
        <v>6535.8462500000005</v>
      </c>
      <c r="O60" s="4">
        <f t="shared" si="20"/>
        <v>6330.5249999999996</v>
      </c>
      <c r="P60" s="4">
        <f t="shared" si="21"/>
        <v>6527.859819111608</v>
      </c>
      <c r="Q60" s="4">
        <f t="shared" si="21"/>
        <v>6584.9215314174089</v>
      </c>
      <c r="R60" s="4">
        <f t="shared" si="21"/>
        <v>6433.5689924308053</v>
      </c>
      <c r="S60" s="4">
        <f t="shared" si="21"/>
        <v>6181.4439337224012</v>
      </c>
      <c r="T60" s="4">
        <f t="shared" si="21"/>
        <v>5835.4146213252598</v>
      </c>
      <c r="U60" s="4">
        <f t="shared" si="21"/>
        <v>5435.1086908867528</v>
      </c>
      <c r="V60" s="4">
        <f t="shared" si="21"/>
        <v>4993.5100073422145</v>
      </c>
      <c r="W60" s="4">
        <f t="shared" si="21"/>
        <v>4524.9789023070816</v>
      </c>
      <c r="X60" s="4">
        <f t="shared" si="21"/>
        <v>4014.9397161696229</v>
      </c>
      <c r="Y60" s="4">
        <f t="shared" si="21"/>
        <v>3508.6443355086385</v>
      </c>
      <c r="Z60" s="4">
        <f t="shared" si="22"/>
        <v>3048.2473995810165</v>
      </c>
      <c r="AA60" s="4">
        <f t="shared" si="22"/>
        <v>2663.8090143963459</v>
      </c>
      <c r="AB60" s="4">
        <f t="shared" si="22"/>
        <v>2356.4126435272397</v>
      </c>
      <c r="AC60" s="4">
        <f t="shared" si="22"/>
        <v>2125.4822293124284</v>
      </c>
      <c r="AD60" s="4">
        <f t="shared" si="22"/>
        <v>1966.2193484018651</v>
      </c>
      <c r="AE60" s="4">
        <f t="shared" si="22"/>
        <v>1841.9445946514513</v>
      </c>
      <c r="AF60" s="4">
        <f t="shared" si="22"/>
        <v>1725.7618610636887</v>
      </c>
      <c r="AG60" s="4">
        <f t="shared" si="22"/>
        <v>1603.6526202216614</v>
      </c>
      <c r="AH60" s="4">
        <f t="shared" si="22"/>
        <v>1476.1235961918608</v>
      </c>
      <c r="AI60" s="4">
        <f t="shared" si="22"/>
        <v>1334.8854699045489</v>
      </c>
      <c r="AJ60" s="4">
        <f t="shared" si="23"/>
        <v>1168.7395028652609</v>
      </c>
      <c r="AK60" s="4">
        <f t="shared" si="23"/>
        <v>1006.9931623029131</v>
      </c>
      <c r="AL60" s="4">
        <f t="shared" si="23"/>
        <v>848.81806877458212</v>
      </c>
      <c r="AM60" s="4">
        <f t="shared" si="23"/>
        <v>687.62801355719296</v>
      </c>
      <c r="AN60" s="4">
        <f t="shared" si="23"/>
        <v>533.42391028778729</v>
      </c>
      <c r="AO60" s="4">
        <f t="shared" si="23"/>
        <v>400.37679449721821</v>
      </c>
      <c r="AP60" s="4">
        <f t="shared" si="23"/>
        <v>293.1886102424001</v>
      </c>
      <c r="AQ60" s="4">
        <f t="shared" si="23"/>
        <v>217.72997692513258</v>
      </c>
    </row>
    <row r="61" spans="1:43" outlineLevel="1" x14ac:dyDescent="0.3">
      <c r="C61" t="s">
        <v>23</v>
      </c>
      <c r="D61" t="s">
        <v>4</v>
      </c>
      <c r="F61" s="4">
        <f t="shared" si="20"/>
        <v>19110.665000000001</v>
      </c>
      <c r="G61" s="4">
        <f t="shared" si="20"/>
        <v>19403.037</v>
      </c>
      <c r="H61" s="4">
        <f t="shared" si="20"/>
        <v>19957.500499999998</v>
      </c>
      <c r="I61" s="4">
        <f t="shared" si="20"/>
        <v>19530.616750000001</v>
      </c>
      <c r="J61" s="4">
        <f t="shared" si="20"/>
        <v>19433.404812307479</v>
      </c>
      <c r="K61" s="4">
        <f t="shared" si="20"/>
        <v>19317.384750000001</v>
      </c>
      <c r="L61" s="4">
        <f t="shared" si="20"/>
        <v>19703.498</v>
      </c>
      <c r="M61" s="4">
        <f t="shared" si="20"/>
        <v>19771.541250000002</v>
      </c>
      <c r="N61" s="4">
        <f t="shared" si="20"/>
        <v>19625.470000000005</v>
      </c>
      <c r="O61" s="4">
        <f t="shared" si="20"/>
        <v>19178.975749999998</v>
      </c>
      <c r="P61" s="4">
        <f t="shared" si="21"/>
        <v>17854.762194357045</v>
      </c>
      <c r="Q61" s="4">
        <f t="shared" si="21"/>
        <v>17448.002396010943</v>
      </c>
      <c r="R61" s="4">
        <f t="shared" si="21"/>
        <v>16452.943244911243</v>
      </c>
      <c r="S61" s="4">
        <f t="shared" si="21"/>
        <v>14744.735800076753</v>
      </c>
      <c r="T61" s="4">
        <f t="shared" si="21"/>
        <v>13086.626097039773</v>
      </c>
      <c r="U61" s="4">
        <f t="shared" si="21"/>
        <v>12306.359009893815</v>
      </c>
      <c r="V61" s="4">
        <f t="shared" si="21"/>
        <v>11789.624756399939</v>
      </c>
      <c r="W61" s="4">
        <f t="shared" si="21"/>
        <v>11329.902894716788</v>
      </c>
      <c r="X61" s="4">
        <f t="shared" si="21"/>
        <v>10974.360619809462</v>
      </c>
      <c r="Y61" s="4">
        <f t="shared" si="21"/>
        <v>10652.337895190585</v>
      </c>
      <c r="Z61" s="4">
        <f t="shared" si="22"/>
        <v>10321.144243650604</v>
      </c>
      <c r="AA61" s="4">
        <f t="shared" si="22"/>
        <v>10033.924967424215</v>
      </c>
      <c r="AB61" s="4">
        <f t="shared" si="22"/>
        <v>9765.1366464797338</v>
      </c>
      <c r="AC61" s="4">
        <f t="shared" si="22"/>
        <v>9445.0766898520087</v>
      </c>
      <c r="AD61" s="4">
        <f t="shared" si="22"/>
        <v>9089.2943454067572</v>
      </c>
      <c r="AE61" s="4">
        <f t="shared" si="22"/>
        <v>8740.2258068045994</v>
      </c>
      <c r="AF61" s="4">
        <f t="shared" si="22"/>
        <v>8385.4047962545865</v>
      </c>
      <c r="AG61" s="4">
        <f t="shared" si="22"/>
        <v>7960.3458681341217</v>
      </c>
      <c r="AH61" s="4">
        <f t="shared" si="22"/>
        <v>7460.3612177640525</v>
      </c>
      <c r="AI61" s="4">
        <f t="shared" si="22"/>
        <v>6833.2391851308366</v>
      </c>
      <c r="AJ61" s="4">
        <f t="shared" si="23"/>
        <v>6130.3936165283885</v>
      </c>
      <c r="AK61" s="4">
        <f t="shared" si="23"/>
        <v>5413.6614868772849</v>
      </c>
      <c r="AL61" s="4">
        <f t="shared" si="23"/>
        <v>4576.0877935780081</v>
      </c>
      <c r="AM61" s="4">
        <f t="shared" si="23"/>
        <v>3659.1129331614434</v>
      </c>
      <c r="AN61" s="4">
        <f t="shared" si="23"/>
        <v>2938.7444383756419</v>
      </c>
      <c r="AO61" s="4">
        <f t="shared" si="23"/>
        <v>2253.0055552250833</v>
      </c>
      <c r="AP61" s="4">
        <f t="shared" si="23"/>
        <v>1465.9031633788109</v>
      </c>
      <c r="AQ61" s="4">
        <f t="shared" si="23"/>
        <v>783.18184476989222</v>
      </c>
    </row>
    <row r="62" spans="1:43" outlineLevel="1" x14ac:dyDescent="0.3">
      <c r="C62" t="s">
        <v>20</v>
      </c>
      <c r="D62" t="s">
        <v>20</v>
      </c>
      <c r="E62" t="s">
        <v>20</v>
      </c>
      <c r="F62" t="s">
        <v>20</v>
      </c>
      <c r="G62" t="s">
        <v>20</v>
      </c>
      <c r="H62" t="s">
        <v>20</v>
      </c>
      <c r="I62" t="s">
        <v>20</v>
      </c>
      <c r="J62" t="s">
        <v>20</v>
      </c>
      <c r="K62" t="s">
        <v>20</v>
      </c>
      <c r="L62" t="s">
        <v>20</v>
      </c>
      <c r="M62" t="s">
        <v>20</v>
      </c>
      <c r="N62" t="s">
        <v>20</v>
      </c>
      <c r="O62" t="s">
        <v>20</v>
      </c>
      <c r="P62" t="s">
        <v>20</v>
      </c>
      <c r="Q62" t="s">
        <v>20</v>
      </c>
      <c r="R62" t="s">
        <v>20</v>
      </c>
      <c r="S62" t="s">
        <v>20</v>
      </c>
      <c r="T62" t="s">
        <v>20</v>
      </c>
      <c r="U62" t="s">
        <v>20</v>
      </c>
      <c r="V62" t="s">
        <v>20</v>
      </c>
      <c r="W62" t="s">
        <v>20</v>
      </c>
      <c r="X62" t="s">
        <v>20</v>
      </c>
      <c r="Y62" t="s">
        <v>20</v>
      </c>
      <c r="Z62" t="s">
        <v>20</v>
      </c>
      <c r="AA62" t="s">
        <v>20</v>
      </c>
      <c r="AB62" t="s">
        <v>20</v>
      </c>
      <c r="AC62" t="s">
        <v>20</v>
      </c>
      <c r="AD62" t="s">
        <v>20</v>
      </c>
      <c r="AE62" t="s">
        <v>20</v>
      </c>
      <c r="AF62" t="s">
        <v>20</v>
      </c>
      <c r="AG62" t="s">
        <v>20</v>
      </c>
      <c r="AH62" t="s">
        <v>20</v>
      </c>
      <c r="AI62" t="s">
        <v>20</v>
      </c>
      <c r="AJ62" t="s">
        <v>20</v>
      </c>
      <c r="AK62" t="s">
        <v>20</v>
      </c>
      <c r="AL62" t="s">
        <v>20</v>
      </c>
      <c r="AM62" t="s">
        <v>20</v>
      </c>
      <c r="AN62" t="s">
        <v>20</v>
      </c>
      <c r="AO62" t="s">
        <v>20</v>
      </c>
      <c r="AP62" t="s">
        <v>20</v>
      </c>
      <c r="AQ62" t="s">
        <v>20</v>
      </c>
    </row>
    <row r="64" spans="1:43" x14ac:dyDescent="0.3">
      <c r="A64" s="65" t="s">
        <v>24</v>
      </c>
      <c r="B64" s="66"/>
      <c r="C64" s="67"/>
      <c r="D64" s="66"/>
      <c r="E64" s="67"/>
      <c r="F64" s="67"/>
      <c r="G64" s="68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</row>
    <row r="65" spans="1:43" outlineLevel="1" x14ac:dyDescent="0.3">
      <c r="E65" s="5">
        <v>2012</v>
      </c>
      <c r="F65" s="5">
        <v>2013</v>
      </c>
      <c r="G65" s="5">
        <v>2014</v>
      </c>
      <c r="H65" s="5">
        <v>2015</v>
      </c>
      <c r="I65" s="5">
        <v>2016</v>
      </c>
      <c r="J65" s="5">
        <v>2017</v>
      </c>
      <c r="K65" s="5">
        <v>2018</v>
      </c>
      <c r="L65" s="5">
        <v>2019</v>
      </c>
      <c r="M65" s="5">
        <v>2020</v>
      </c>
      <c r="N65" s="5">
        <v>2021</v>
      </c>
      <c r="O65" s="5">
        <v>2022</v>
      </c>
      <c r="P65" s="5">
        <v>2023</v>
      </c>
      <c r="Q65" s="5">
        <v>2024</v>
      </c>
      <c r="R65" s="5">
        <v>2025</v>
      </c>
      <c r="S65" s="5">
        <v>2026</v>
      </c>
      <c r="T65" s="5">
        <v>2027</v>
      </c>
      <c r="U65" s="5">
        <v>2028</v>
      </c>
      <c r="V65" s="5">
        <v>2029</v>
      </c>
      <c r="W65" s="5">
        <v>2030</v>
      </c>
      <c r="X65" s="5">
        <v>2031</v>
      </c>
      <c r="Y65" s="5">
        <v>2032</v>
      </c>
      <c r="Z65" s="5">
        <v>2033</v>
      </c>
      <c r="AA65" s="5">
        <v>2034</v>
      </c>
      <c r="AB65" s="5">
        <v>2035</v>
      </c>
      <c r="AC65" s="5">
        <v>2036</v>
      </c>
      <c r="AD65" s="5">
        <v>2037</v>
      </c>
      <c r="AE65" s="5">
        <v>2038</v>
      </c>
      <c r="AF65" s="5">
        <v>2039</v>
      </c>
      <c r="AG65" s="5">
        <v>2040</v>
      </c>
      <c r="AH65" s="5">
        <v>2041</v>
      </c>
      <c r="AI65" s="5">
        <v>2042</v>
      </c>
      <c r="AJ65" s="5">
        <v>2043</v>
      </c>
      <c r="AK65" s="5">
        <v>2044</v>
      </c>
      <c r="AL65" s="5">
        <v>2045</v>
      </c>
      <c r="AM65" s="5">
        <v>2046</v>
      </c>
      <c r="AN65" s="5">
        <v>2047</v>
      </c>
      <c r="AO65" s="5">
        <v>2048</v>
      </c>
      <c r="AP65" s="5">
        <v>2049</v>
      </c>
      <c r="AQ65" s="5">
        <v>2050</v>
      </c>
    </row>
    <row r="66" spans="1:43" outlineLevel="1" x14ac:dyDescent="0.3">
      <c r="A66" cm="1">
        <f t="array" ref="A66">IFERROR(_xlfn.XMATCH($C66&amp;$D66,$C$32:$C$62&amp;$D$32:$D$62),".")</f>
        <v>1</v>
      </c>
      <c r="C66" t="s">
        <v>13</v>
      </c>
      <c r="D66" t="s">
        <v>2</v>
      </c>
      <c r="G66" s="13" cm="1">
        <f t="array" ref="G66">INDEX(G$32:G$62,$A66)/INDEX(F$32:F$62,$A66)-1</f>
        <v>-1.3832718043377934E-2</v>
      </c>
      <c r="H66" s="13" cm="1">
        <f t="array" ref="H66">INDEX(H$32:H$62,$A66)/INDEX(G$32:G$62,$A66)-1</f>
        <v>4.133059775402681E-2</v>
      </c>
      <c r="I66" s="13" cm="1">
        <f t="array" ref="I66">INDEX(I$32:I$62,$A66)/INDEX(H$32:H$62,$A66)-1</f>
        <v>5.2730717743598721E-2</v>
      </c>
      <c r="J66" s="13" cm="1">
        <f t="array" ref="J66">INDEX(J$32:J$62,$A66)/INDEX(I$32:I$62,$A66)-1</f>
        <v>2.1983992142377007E-2</v>
      </c>
      <c r="K66" s="13" cm="1">
        <f t="array" ref="K66">INDEX(K$32:K$62,$A66)/INDEX(J$32:J$62,$A66)-1</f>
        <v>1.0422083414258321E-2</v>
      </c>
      <c r="L66" s="13" cm="1">
        <f t="array" ref="L66">INDEX(L$32:L$62,$A66)/INDEX(K$32:K$62,$A66)-1</f>
        <v>8.7710650136050283E-3</v>
      </c>
      <c r="M66" s="13" cm="1">
        <f t="array" ref="M66">INDEX(M$32:M$62,$A66)/INDEX(L$32:L$62,$A66)-1</f>
        <v>1.9961247616136379E-2</v>
      </c>
      <c r="N66" s="13" cm="1">
        <f t="array" ref="N66">INDEX(N$32:N$62,$A66)/INDEX(M$32:M$62,$A66)-1</f>
        <v>-1.1328789818321305E-2</v>
      </c>
      <c r="O66" s="13" cm="1">
        <f t="array" ref="O66">INDEX(O$32:O$62,$A66)/INDEX(N$32:N$62,$A66)-1</f>
        <v>-3.5987119244514476E-2</v>
      </c>
      <c r="P66" s="13" cm="1">
        <f t="array" ref="P66">INDEX(P$32:P$62,$A66)/INDEX(O$32:O$62,$A66)-1</f>
        <v>3.7800541705901303E-4</v>
      </c>
      <c r="Q66" s="13" cm="1">
        <f t="array" ref="Q66">INDEX(Q$32:Q$62,$A66)/INDEX(P$32:P$62,$A66)-1</f>
        <v>-1.9775727645161001E-2</v>
      </c>
      <c r="R66" s="13" cm="1">
        <f t="array" ref="R66">INDEX(R$32:R$62,$A66)/INDEX(Q$32:Q$62,$A66)-1</f>
        <v>-6.6200374293501341E-3</v>
      </c>
      <c r="S66" s="13" cm="1">
        <f t="array" ref="S66">INDEX(S$32:S$62,$A66)/INDEX(R$32:R$62,$A66)-1</f>
        <v>-1.2301427512197538E-2</v>
      </c>
      <c r="T66" s="13" cm="1">
        <f t="array" ref="T66">INDEX(T$32:T$62,$A66)/INDEX(S$32:S$62,$A66)-1</f>
        <v>-1.4411507500094234E-2</v>
      </c>
      <c r="U66" s="13" cm="1">
        <f t="array" ref="U66">INDEX(U$32:U$62,$A66)/INDEX(T$32:T$62,$A66)-1</f>
        <v>-1.5859809187112384E-2</v>
      </c>
      <c r="V66" s="13" cm="1">
        <f t="array" ref="V66">INDEX(V$32:V$62,$A66)/INDEX(U$32:U$62,$A66)-1</f>
        <v>-1.805123286976984E-2</v>
      </c>
      <c r="W66" s="13" cm="1">
        <f t="array" ref="W66">INDEX(W$32:W$62,$A66)/INDEX(V$32:V$62,$A66)-1</f>
        <v>-2.3128224229951089E-2</v>
      </c>
      <c r="X66" s="13" cm="1">
        <f t="array" ref="X66">INDEX(X$32:X$62,$A66)/INDEX(W$32:W$62,$A66)-1</f>
        <v>-3.0539993377800223E-2</v>
      </c>
      <c r="Y66" s="13" cm="1">
        <f t="array" ref="Y66">INDEX(Y$32:Y$62,$A66)/INDEX(X$32:X$62,$A66)-1</f>
        <v>-3.9056742196259764E-2</v>
      </c>
      <c r="Z66" s="13" cm="1">
        <f t="array" ref="Z66">INDEX(Z$32:Z$62,$A66)/INDEX(Y$32:Y$62,$A66)-1</f>
        <v>-5.247011755483677E-2</v>
      </c>
      <c r="AA66" s="13" cm="1">
        <f t="array" ref="AA66">INDEX(AA$32:AA$62,$A66)/INDEX(Z$32:Z$62,$A66)-1</f>
        <v>-6.6277838409378065E-2</v>
      </c>
      <c r="AB66" s="13" cm="1">
        <f t="array" ref="AB66">INDEX(AB$32:AB$62,$A66)/INDEX(AA$32:AA$62,$A66)-1</f>
        <v>-7.9001688239873191E-2</v>
      </c>
      <c r="AC66" s="13" cm="1">
        <f t="array" ref="AC66">INDEX(AC$32:AC$62,$A66)/INDEX(AB$32:AB$62,$A66)-1</f>
        <v>-8.8047887462273988E-2</v>
      </c>
      <c r="AD66" s="13" cm="1">
        <f t="array" ref="AD66">INDEX(AD$32:AD$62,$A66)/INDEX(AC$32:AC$62,$A66)-1</f>
        <v>-9.1723168608337624E-2</v>
      </c>
      <c r="AE66" s="13" cm="1">
        <f t="array" ref="AE66">INDEX(AE$32:AE$62,$A66)/INDEX(AD$32:AD$62,$A66)-1</f>
        <v>-9.187792141958373E-2</v>
      </c>
      <c r="AF66" s="13" cm="1">
        <f t="array" ref="AF66">INDEX(AF$32:AF$62,$A66)/INDEX(AE$32:AE$62,$A66)-1</f>
        <v>-9.3427965813842828E-2</v>
      </c>
      <c r="AG66" s="13" cm="1">
        <f t="array" ref="AG66">INDEX(AG$32:AG$62,$A66)/INDEX(AF$32:AF$62,$A66)-1</f>
        <v>-9.0385684644932129E-2</v>
      </c>
      <c r="AH66" s="13" cm="1">
        <f t="array" ref="AH66">INDEX(AH$32:AH$62,$A66)/INDEX(AG$32:AG$62,$A66)-1</f>
        <v>-8.6056400229637342E-2</v>
      </c>
      <c r="AI66" s="13" cm="1">
        <f t="array" ref="AI66">INDEX(AI$32:AI$62,$A66)/INDEX(AH$32:AH$62,$A66)-1</f>
        <v>-8.8440253660683865E-2</v>
      </c>
      <c r="AJ66" s="13" cm="1">
        <f t="array" ref="AJ66">INDEX(AJ$32:AJ$62,$A66)/INDEX(AI$32:AI$62,$A66)-1</f>
        <v>-0.10607808623560455</v>
      </c>
      <c r="AK66" s="13" cm="1">
        <f t="array" ref="AK66">INDEX(AK$32:AK$62,$A66)/INDEX(AJ$32:AJ$62,$A66)-1</f>
        <v>-0.1240590043639459</v>
      </c>
      <c r="AL66" s="13" cm="1">
        <f t="array" ref="AL66">INDEX(AL$32:AL$62,$A66)/INDEX(AK$32:AK$62,$A66)-1</f>
        <v>-0.15181476371750435</v>
      </c>
      <c r="AM66" s="13" cm="1">
        <f t="array" ref="AM66">INDEX(AM$32:AM$62,$A66)/INDEX(AL$32:AL$62,$A66)-1</f>
        <v>-0.18799189135025784</v>
      </c>
      <c r="AN66" s="13" cm="1">
        <f t="array" ref="AN66">INDEX(AN$32:AN$62,$A66)/INDEX(AM$32:AM$62,$A66)-1</f>
        <v>-0.21960776000620008</v>
      </c>
      <c r="AO66" s="13" cm="1">
        <f t="array" ref="AO66">INDEX(AO$32:AO$62,$A66)/INDEX(AN$32:AN$62,$A66)-1</f>
        <v>-0.25432091197173567</v>
      </c>
      <c r="AP66" s="13" cm="1">
        <f t="array" ref="AP66">INDEX(AP$32:AP$62,$A66)/INDEX(AO$32:AO$62,$A66)-1</f>
        <v>-0.29263280293159299</v>
      </c>
      <c r="AQ66" s="13" cm="1">
        <f t="array" ref="AQ66">INDEX(AQ$32:AQ$62,$A66)/INDEX(AP$32:AP$62,$A66)-1</f>
        <v>-0.3141265906553885</v>
      </c>
    </row>
    <row r="67" spans="1:43" outlineLevel="1" x14ac:dyDescent="0.3">
      <c r="A67" cm="1">
        <f t="array" ref="A67">IFERROR(_xlfn.XMATCH($C67&amp;$D67,$C$32:$C$62&amp;$D$32:$D$62),".")</f>
        <v>2</v>
      </c>
      <c r="C67" t="s">
        <v>13</v>
      </c>
      <c r="D67" t="s">
        <v>3</v>
      </c>
      <c r="G67" s="13" cm="1">
        <f t="array" ref="G67">INDEX(G$32:G$62,$A67)/INDEX(F$32:F$62,$A67)-1</f>
        <v>3.139277879341873E-2</v>
      </c>
      <c r="H67" s="13" cm="1">
        <f t="array" ref="H67">INDEX(H$32:H$62,$A67)/INDEX(G$32:G$62,$A67)-1</f>
        <v>5.8673522969995728E-2</v>
      </c>
      <c r="I67" s="13" cm="1">
        <f t="array" ref="I67">INDEX(I$32:I$62,$A67)/INDEX(H$32:H$62,$A67)-1</f>
        <v>4.7130897086059997E-2</v>
      </c>
      <c r="J67" s="13" cm="1">
        <f t="array" ref="J67">INDEX(J$32:J$62,$A67)/INDEX(I$32:I$62,$A67)-1</f>
        <v>4.3447335754784655E-2</v>
      </c>
      <c r="K67" s="13" cm="1">
        <f t="array" ref="K67">INDEX(K$32:K$62,$A67)/INDEX(J$32:J$62,$A67)-1</f>
        <v>1.9897046698892362E-2</v>
      </c>
      <c r="L67" s="13" cm="1">
        <f t="array" ref="L67">INDEX(L$32:L$62,$A67)/INDEX(K$32:K$62,$A67)-1</f>
        <v>-3.636518797995425E-3</v>
      </c>
      <c r="M67" s="13" cm="1">
        <f t="array" ref="M67">INDEX(M$32:M$62,$A67)/INDEX(L$32:L$62,$A67)-1</f>
        <v>-3.6772356404445983E-2</v>
      </c>
      <c r="N67" s="13" cm="1">
        <f t="array" ref="N67">INDEX(N$32:N$62,$A67)/INDEX(M$32:M$62,$A67)-1</f>
        <v>-2.7624037376529298E-2</v>
      </c>
      <c r="O67" s="13" cm="1">
        <f t="array" ref="O67">INDEX(O$32:O$62,$A67)/INDEX(N$32:N$62,$A67)-1</f>
        <v>-2.9495452358456853E-2</v>
      </c>
      <c r="P67" s="13" cm="1">
        <f t="array" ref="P67">INDEX(P$32:P$62,$A67)/INDEX(O$32:O$62,$A67)-1</f>
        <v>5.5971861077423579E-2</v>
      </c>
      <c r="Q67" s="13" cm="1">
        <f t="array" ref="Q67">INDEX(Q$32:Q$62,$A67)/INDEX(P$32:P$62,$A67)-1</f>
        <v>1.6724698278319572E-2</v>
      </c>
      <c r="R67" s="13" cm="1">
        <f t="array" ref="R67">INDEX(R$32:R$62,$A67)/INDEX(Q$32:Q$62,$A67)-1</f>
        <v>-2.2984714132808226E-2</v>
      </c>
      <c r="S67" s="13" cm="1">
        <f t="array" ref="S67">INDEX(S$32:S$62,$A67)/INDEX(R$32:R$62,$A67)-1</f>
        <v>-3.9188988103653344E-2</v>
      </c>
      <c r="T67" s="13" cm="1">
        <f t="array" ref="T67">INDEX(T$32:T$62,$A67)/INDEX(S$32:S$62,$A67)-1</f>
        <v>-5.5978718905692171E-2</v>
      </c>
      <c r="U67" s="13" cm="1">
        <f t="array" ref="U67">INDEX(U$32:U$62,$A67)/INDEX(T$32:T$62,$A67)-1</f>
        <v>-6.859939805744153E-2</v>
      </c>
      <c r="V67" s="13" cm="1">
        <f t="array" ref="V67">INDEX(V$32:V$62,$A67)/INDEX(U$32:U$62,$A67)-1</f>
        <v>-8.1249282886464269E-2</v>
      </c>
      <c r="W67" s="13" cm="1">
        <f t="array" ref="W67">INDEX(W$32:W$62,$A67)/INDEX(V$32:V$62,$A67)-1</f>
        <v>-9.3828009625739894E-2</v>
      </c>
      <c r="X67" s="13" cm="1">
        <f t="array" ref="X67">INDEX(X$32:X$62,$A67)/INDEX(W$32:W$62,$A67)-1</f>
        <v>-0.11271636777740823</v>
      </c>
      <c r="Y67" s="13" cm="1">
        <f t="array" ref="Y67">INDEX(Y$32:Y$62,$A67)/INDEX(X$32:X$62,$A67)-1</f>
        <v>-0.12610285993135806</v>
      </c>
      <c r="Z67" s="13" cm="1">
        <f t="array" ref="Z67">INDEX(Z$32:Z$62,$A67)/INDEX(Y$32:Y$62,$A67)-1</f>
        <v>-0.13121789839689746</v>
      </c>
      <c r="AA67" s="13" cm="1">
        <f t="array" ref="AA67">INDEX(AA$32:AA$62,$A67)/INDEX(Z$32:Z$62,$A67)-1</f>
        <v>-0.12611784241578028</v>
      </c>
      <c r="AB67" s="13" cm="1">
        <f t="array" ref="AB67">INDEX(AB$32:AB$62,$A67)/INDEX(AA$32:AA$62,$A67)-1</f>
        <v>-0.11539730108570367</v>
      </c>
      <c r="AC67" s="13" cm="1">
        <f t="array" ref="AC67">INDEX(AC$32:AC$62,$A67)/INDEX(AB$32:AB$62,$A67)-1</f>
        <v>-9.8000838201724561E-2</v>
      </c>
      <c r="AD67" s="13" cm="1">
        <f t="array" ref="AD67">INDEX(AD$32:AD$62,$A67)/INDEX(AC$32:AC$62,$A67)-1</f>
        <v>-7.4930234049561006E-2</v>
      </c>
      <c r="AE67" s="13" cm="1">
        <f t="array" ref="AE67">INDEX(AE$32:AE$62,$A67)/INDEX(AD$32:AD$62,$A67)-1</f>
        <v>-6.3204928713281094E-2</v>
      </c>
      <c r="AF67" s="13" cm="1">
        <f t="array" ref="AF67">INDEX(AF$32:AF$62,$A67)/INDEX(AE$32:AE$62,$A67)-1</f>
        <v>-6.3076128307620327E-2</v>
      </c>
      <c r="AG67" s="13" cm="1">
        <f t="array" ref="AG67">INDEX(AG$32:AG$62,$A67)/INDEX(AF$32:AF$62,$A67)-1</f>
        <v>-7.075671539453543E-2</v>
      </c>
      <c r="AH67" s="13" cm="1">
        <f t="array" ref="AH67">INDEX(AH$32:AH$62,$A67)/INDEX(AG$32:AG$62,$A67)-1</f>
        <v>-7.9524095444169718E-2</v>
      </c>
      <c r="AI67" s="13" cm="1">
        <f t="array" ref="AI67">INDEX(AI$32:AI$62,$A67)/INDEX(AH$32:AH$62,$A67)-1</f>
        <v>-9.5681775328083307E-2</v>
      </c>
      <c r="AJ67" s="13" cm="1">
        <f t="array" ref="AJ67">INDEX(AJ$32:AJ$62,$A67)/INDEX(AI$32:AI$62,$A67)-1</f>
        <v>-0.12446458575293995</v>
      </c>
      <c r="AK67" s="13" cm="1">
        <f t="array" ref="AK67">INDEX(AK$32:AK$62,$A67)/INDEX(AJ$32:AJ$62,$A67)-1</f>
        <v>-0.13839383384048665</v>
      </c>
      <c r="AL67" s="13" cm="1">
        <f t="array" ref="AL67">INDEX(AL$32:AL$62,$A67)/INDEX(AK$32:AK$62,$A67)-1</f>
        <v>-0.15707663115268544</v>
      </c>
      <c r="AM67" s="13" cm="1">
        <f t="array" ref="AM67">INDEX(AM$32:AM$62,$A67)/INDEX(AL$32:AL$62,$A67)-1</f>
        <v>-0.18989941560751089</v>
      </c>
      <c r="AN67" s="13" cm="1">
        <f t="array" ref="AN67">INDEX(AN$32:AN$62,$A67)/INDEX(AM$32:AM$62,$A67)-1</f>
        <v>-0.22425512083442756</v>
      </c>
      <c r="AO67" s="13" cm="1">
        <f t="array" ref="AO67">INDEX(AO$32:AO$62,$A67)/INDEX(AN$32:AN$62,$A67)-1</f>
        <v>-0.2494209824954956</v>
      </c>
      <c r="AP67" s="13" cm="1">
        <f t="array" ref="AP67">INDEX(AP$32:AP$62,$A67)/INDEX(AO$32:AO$62,$A67)-1</f>
        <v>-0.26771827370620227</v>
      </c>
      <c r="AQ67" s="13" cm="1">
        <f t="array" ref="AQ67">INDEX(AQ$32:AQ$62,$A67)/INDEX(AP$32:AP$62,$A67)-1</f>
        <v>-0.25737232171086177</v>
      </c>
    </row>
    <row r="68" spans="1:43" outlineLevel="1" x14ac:dyDescent="0.3">
      <c r="A68" cm="1">
        <f t="array" ref="A68">IFERROR(_xlfn.XMATCH($C68&amp;$D68,$C$32:$C$62&amp;$D$32:$D$62),".")</f>
        <v>3</v>
      </c>
      <c r="C68" t="s">
        <v>13</v>
      </c>
      <c r="D68" t="s">
        <v>4</v>
      </c>
      <c r="G68" s="13" cm="1">
        <f t="array" ref="G68">INDEX(G$32:G$62,$A68)/INDEX(F$32:F$62,$A68)-1</f>
        <v>1.156681604855514E-2</v>
      </c>
      <c r="H68" s="13" cm="1">
        <f t="array" ref="H68">INDEX(H$32:H$62,$A68)/INDEX(G$32:G$62,$A68)-1</f>
        <v>4.1055378641600138E-2</v>
      </c>
      <c r="I68" s="13" cm="1">
        <f t="array" ref="I68">INDEX(I$32:I$62,$A68)/INDEX(H$32:H$62,$A68)-1</f>
        <v>0.11611840723062739</v>
      </c>
      <c r="J68" s="13" cm="1">
        <f t="array" ref="J68">INDEX(J$32:J$62,$A68)/INDEX(I$32:I$62,$A68)-1</f>
        <v>2.0720479491459276E-2</v>
      </c>
      <c r="K68" s="13" cm="1">
        <f t="array" ref="K68">INDEX(K$32:K$62,$A68)/INDEX(J$32:J$62,$A68)-1</f>
        <v>7.1181163002631553E-3</v>
      </c>
      <c r="L68" s="13" cm="1">
        <f t="array" ref="L68">INDEX(L$32:L$62,$A68)/INDEX(K$32:K$62,$A68)-1</f>
        <v>5.9845832439542335E-4</v>
      </c>
      <c r="M68" s="13" cm="1">
        <f t="array" ref="M68">INDEX(M$32:M$62,$A68)/INDEX(L$32:L$62,$A68)-1</f>
        <v>-2.38293619481309E-2</v>
      </c>
      <c r="N68" s="13" cm="1">
        <f t="array" ref="N68">INDEX(N$32:N$62,$A68)/INDEX(M$32:M$62,$A68)-1</f>
        <v>-3.3621454927841854E-2</v>
      </c>
      <c r="O68" s="13" cm="1">
        <f t="array" ref="O68">INDEX(O$32:O$62,$A68)/INDEX(N$32:N$62,$A68)-1</f>
        <v>-4.6176361243540187E-2</v>
      </c>
      <c r="P68" s="13" cm="1">
        <f t="array" ref="P68">INDEX(P$32:P$62,$A68)/INDEX(O$32:O$62,$A68)-1</f>
        <v>2.7537895462521611E-3</v>
      </c>
      <c r="Q68" s="13" cm="1">
        <f t="array" ref="Q68">INDEX(Q$32:Q$62,$A68)/INDEX(P$32:P$62,$A68)-1</f>
        <v>-8.3131006548540221E-2</v>
      </c>
      <c r="R68" s="13" cm="1">
        <f t="array" ref="R68">INDEX(R$32:R$62,$A68)/INDEX(Q$32:Q$62,$A68)-1</f>
        <v>-5.7029975610686456E-2</v>
      </c>
      <c r="S68" s="13" cm="1">
        <f t="array" ref="S68">INDEX(S$32:S$62,$A68)/INDEX(R$32:R$62,$A68)-1</f>
        <v>-0.10382382163524595</v>
      </c>
      <c r="T68" s="13" cm="1">
        <f t="array" ref="T68">INDEX(T$32:T$62,$A68)/INDEX(S$32:S$62,$A68)-1</f>
        <v>-0.11245435154072747</v>
      </c>
      <c r="U68" s="13" cm="1">
        <f t="array" ref="U68">INDEX(U$32:U$62,$A68)/INDEX(T$32:T$62,$A68)-1</f>
        <v>-5.9623242947428268E-2</v>
      </c>
      <c r="V68" s="13" cm="1">
        <f t="array" ref="V68">INDEX(V$32:V$62,$A68)/INDEX(U$32:U$62,$A68)-1</f>
        <v>-4.198920680588325E-2</v>
      </c>
      <c r="W68" s="13" cm="1">
        <f t="array" ref="W68">INDEX(W$32:W$62,$A68)/INDEX(V$32:V$62,$A68)-1</f>
        <v>-3.8993765381174939E-2</v>
      </c>
      <c r="X68" s="13" cm="1">
        <f t="array" ref="X68">INDEX(X$32:X$62,$A68)/INDEX(W$32:W$62,$A68)-1</f>
        <v>-3.1380875741937375E-2</v>
      </c>
      <c r="Y68" s="13" cm="1">
        <f t="array" ref="Y68">INDEX(Y$32:Y$62,$A68)/INDEX(X$32:X$62,$A68)-1</f>
        <v>-2.9343187796982639E-2</v>
      </c>
      <c r="Z68" s="13" cm="1">
        <f t="array" ref="Z68">INDEX(Z$32:Z$62,$A68)/INDEX(Y$32:Y$62,$A68)-1</f>
        <v>-3.1091170295068138E-2</v>
      </c>
      <c r="AA68" s="13" cm="1">
        <f t="array" ref="AA68">INDEX(AA$32:AA$62,$A68)/INDEX(Z$32:Z$62,$A68)-1</f>
        <v>-2.7828239722846981E-2</v>
      </c>
      <c r="AB68" s="13" cm="1">
        <f t="array" ref="AB68">INDEX(AB$32:AB$62,$A68)/INDEX(AA$32:AA$62,$A68)-1</f>
        <v>-2.6787954047605367E-2</v>
      </c>
      <c r="AC68" s="13" cm="1">
        <f t="array" ref="AC68">INDEX(AC$32:AC$62,$A68)/INDEX(AB$32:AB$62,$A68)-1</f>
        <v>-3.2775778590164895E-2</v>
      </c>
      <c r="AD68" s="13" cm="1">
        <f t="array" ref="AD68">INDEX(AD$32:AD$62,$A68)/INDEX(AC$32:AC$62,$A68)-1</f>
        <v>-3.7668550095258824E-2</v>
      </c>
      <c r="AE68" s="13" cm="1">
        <f t="array" ref="AE68">INDEX(AE$32:AE$62,$A68)/INDEX(AD$32:AD$62,$A68)-1</f>
        <v>-3.8404360705796448E-2</v>
      </c>
      <c r="AF68" s="13" cm="1">
        <f t="array" ref="AF68">INDEX(AF$32:AF$62,$A68)/INDEX(AE$32:AE$62,$A68)-1</f>
        <v>-4.0596320780839634E-2</v>
      </c>
      <c r="AG68" s="13" cm="1">
        <f t="array" ref="AG68">INDEX(AG$32:AG$62,$A68)/INDEX(AF$32:AF$62,$A68)-1</f>
        <v>-5.0690329023867942E-2</v>
      </c>
      <c r="AH68" s="13" cm="1">
        <f t="array" ref="AH68">INDEX(AH$32:AH$62,$A68)/INDEX(AG$32:AG$62,$A68)-1</f>
        <v>-6.2809412888897853E-2</v>
      </c>
      <c r="AI68" s="13" cm="1">
        <f t="array" ref="AI68">INDEX(AI$32:AI$62,$A68)/INDEX(AH$32:AH$62,$A68)-1</f>
        <v>-8.4060545371444029E-2</v>
      </c>
      <c r="AJ68" s="13" cm="1">
        <f t="array" ref="AJ68">INDEX(AJ$32:AJ$62,$A68)/INDEX(AI$32:AI$62,$A68)-1</f>
        <v>-0.10285686620363643</v>
      </c>
      <c r="AK68" s="13" cm="1">
        <f t="array" ref="AK68">INDEX(AK$32:AK$62,$A68)/INDEX(AJ$32:AJ$62,$A68)-1</f>
        <v>-0.11691453673034868</v>
      </c>
      <c r="AL68" s="13" cm="1">
        <f t="array" ref="AL68">INDEX(AL$32:AL$62,$A68)/INDEX(AK$32:AK$62,$A68)-1</f>
        <v>-0.15471482569228912</v>
      </c>
      <c r="AM68" s="13" cm="1">
        <f t="array" ref="AM68">INDEX(AM$32:AM$62,$A68)/INDEX(AL$32:AL$62,$A68)-1</f>
        <v>-0.200384018353719</v>
      </c>
      <c r="AN68" s="13" cm="1">
        <f t="array" ref="AN68">INDEX(AN$32:AN$62,$A68)/INDEX(AM$32:AM$62,$A68)-1</f>
        <v>-0.1968697080260402</v>
      </c>
      <c r="AO68" s="13" cm="1">
        <f t="array" ref="AO68">INDEX(AO$32:AO$62,$A68)/INDEX(AN$32:AN$62,$A68)-1</f>
        <v>-0.23334417045450662</v>
      </c>
      <c r="AP68" s="13" cm="1">
        <f t="array" ref="AP68">INDEX(AP$32:AP$62,$A68)/INDEX(AO$32:AO$62,$A68)-1</f>
        <v>-0.3493566138888804</v>
      </c>
      <c r="AQ68" s="13" cm="1">
        <f t="array" ref="AQ68">INDEX(AQ$32:AQ$62,$A68)/INDEX(AP$32:AP$62,$A68)-1</f>
        <v>-0.46573425562114945</v>
      </c>
    </row>
    <row r="69" spans="1:43" outlineLevel="1" x14ac:dyDescent="0.3">
      <c r="A69" cm="1">
        <f t="array" ref="A69">IFERROR(_xlfn.XMATCH($C69&amp;$D69,$C$32:$C$62&amp;$D$32:$D$62),".")</f>
        <v>22</v>
      </c>
      <c r="C69" t="s">
        <v>13</v>
      </c>
      <c r="D69" t="s">
        <v>22</v>
      </c>
      <c r="G69" s="13" cm="1">
        <f t="array" ref="G69">INDEX(G$32:G$62,$A69)/INDEX(F$32:F$62,$A69)-1</f>
        <v>1.1498675620998267E-2</v>
      </c>
      <c r="H69" s="13" cm="1">
        <f t="array" ref="H69">INDEX(H$32:H$62,$A69)/INDEX(G$32:G$62,$A69)-1</f>
        <v>4.5202858234676624E-2</v>
      </c>
      <c r="I69" s="13" cm="1">
        <f t="array" ref="I69">INDEX(I$32:I$62,$A69)/INDEX(H$32:H$62,$A69)-1</f>
        <v>8.8730137092505768E-2</v>
      </c>
      <c r="J69" s="13" cm="1">
        <f t="array" ref="J69">INDEX(J$32:J$62,$A69)/INDEX(I$32:I$62,$A69)-1</f>
        <v>2.608607432583665E-2</v>
      </c>
      <c r="K69" s="13" cm="1">
        <f t="array" ref="K69">INDEX(K$32:K$62,$A69)/INDEX(J$32:J$62,$A69)-1</f>
        <v>1.0622232410347099E-2</v>
      </c>
      <c r="L69" s="13" cm="1">
        <f t="array" ref="L69">INDEX(L$32:L$62,$A69)/INDEX(K$32:K$62,$A69)-1</f>
        <v>9.9525529972388505E-4</v>
      </c>
      <c r="M69" s="13" cm="1">
        <f t="array" ref="M69">INDEX(M$32:M$62,$A69)/INDEX(L$32:L$62,$A69)-1</f>
        <v>-1.9364179986923746E-2</v>
      </c>
      <c r="N69" s="13" cm="1">
        <f t="array" ref="N69">INDEX(N$32:N$62,$A69)/INDEX(M$32:M$62,$A69)-1</f>
        <v>-2.8306613917616907E-2</v>
      </c>
      <c r="O69" s="13" cm="1">
        <f t="array" ref="O69">INDEX(O$32:O$62,$A69)/INDEX(N$32:N$62,$A69)-1</f>
        <v>-4.0542819322760826E-2</v>
      </c>
      <c r="P69" s="13" cm="1">
        <f t="array" ref="P69">INDEX(P$32:P$62,$A69)/INDEX(O$32:O$62,$A69)-1</f>
        <v>1.4573845304450384E-2</v>
      </c>
      <c r="Q69" s="13" cm="1">
        <f t="array" ref="Q69">INDEX(Q$32:Q$62,$A69)/INDEX(P$32:P$62,$A69)-1</f>
        <v>-4.7888539646091188E-2</v>
      </c>
      <c r="R69" s="13" cm="1">
        <f t="array" ref="R69">INDEX(R$32:R$62,$A69)/INDEX(Q$32:Q$62,$A69)-1</f>
        <v>-3.9048059544172342E-2</v>
      </c>
      <c r="S69" s="13" cm="1">
        <f t="array" ref="S69">INDEX(S$32:S$62,$A69)/INDEX(R$32:R$62,$A69)-1</f>
        <v>-6.9609666318584451E-2</v>
      </c>
      <c r="T69" s="13" cm="1">
        <f t="array" ref="T69">INDEX(T$32:T$62,$A69)/INDEX(S$32:S$62,$A69)-1</f>
        <v>-7.7494324571269257E-2</v>
      </c>
      <c r="U69" s="13" cm="1">
        <f t="array" ref="U69">INDEX(U$32:U$62,$A69)/INDEX(T$32:T$62,$A69)-1</f>
        <v>-5.2653433756376322E-2</v>
      </c>
      <c r="V69" s="13" cm="1">
        <f t="array" ref="V69">INDEX(V$32:V$62,$A69)/INDEX(U$32:U$62,$A69)-1</f>
        <v>-4.7237333309294693E-2</v>
      </c>
      <c r="W69" s="13" cm="1">
        <f t="array" ref="W69">INDEX(W$32:W$62,$A69)/INDEX(V$32:V$62,$A69)-1</f>
        <v>-4.9621524082205215E-2</v>
      </c>
      <c r="X69" s="13" cm="1">
        <f t="array" ref="X69">INDEX(X$32:X$62,$A69)/INDEX(W$32:W$62,$A69)-1</f>
        <v>-5.1392849675727104E-2</v>
      </c>
      <c r="Y69" s="13" cm="1">
        <f t="array" ref="Y69">INDEX(Y$32:Y$62,$A69)/INDEX(X$32:X$62,$A69)-1</f>
        <v>-5.4189061157919993E-2</v>
      </c>
      <c r="Z69" s="13" cm="1">
        <f t="array" ref="Z69">INDEX(Z$32:Z$62,$A69)/INDEX(Y$32:Y$62,$A69)-1</f>
        <v>-5.7862357682210042E-2</v>
      </c>
      <c r="AA69" s="13" cm="1">
        <f t="array" ref="AA69">INDEX(AA$32:AA$62,$A69)/INDEX(Z$32:Z$62,$A69)-1</f>
        <v>-5.6822041930984835E-2</v>
      </c>
      <c r="AB69" s="13" cm="1">
        <f t="array" ref="AB69">INDEX(AB$32:AB$62,$A69)/INDEX(AA$32:AA$62,$A69)-1</f>
        <v>-5.5856808096406363E-2</v>
      </c>
      <c r="AC69" s="13" cm="1">
        <f t="array" ref="AC69">INDEX(AC$32:AC$62,$A69)/INDEX(AB$32:AB$62,$A69)-1</f>
        <v>-5.7217085469082885E-2</v>
      </c>
      <c r="AD69" s="13" cm="1">
        <f t="array" ref="AD69">INDEX(AD$32:AD$62,$A69)/INDEX(AC$32:AC$62,$A69)-1</f>
        <v>-5.6310951476791549E-2</v>
      </c>
      <c r="AE69" s="13" cm="1">
        <f t="array" ref="AE69">INDEX(AE$32:AE$62,$A69)/INDEX(AD$32:AD$62,$A69)-1</f>
        <v>-5.4317636416017279E-2</v>
      </c>
      <c r="AF69" s="13" cm="1">
        <f t="array" ref="AF69">INDEX(AF$32:AF$62,$A69)/INDEX(AE$32:AE$62,$A69)-1</f>
        <v>-5.5490783045426428E-2</v>
      </c>
      <c r="AG69" s="13" cm="1">
        <f t="array" ref="AG69">INDEX(AG$32:AG$62,$A69)/INDEX(AF$32:AF$62,$A69)-1</f>
        <v>-6.2021761445065882E-2</v>
      </c>
      <c r="AH69" s="13" cm="1">
        <f t="array" ref="AH69">INDEX(AH$32:AH$62,$A69)/INDEX(AG$32:AG$62,$A69)-1</f>
        <v>-7.006280092985151E-2</v>
      </c>
      <c r="AI69" s="13" cm="1">
        <f t="array" ref="AI69">INDEX(AI$32:AI$62,$A69)/INDEX(AH$32:AH$62,$A69)-1</f>
        <v>-8.6723320143634708E-2</v>
      </c>
      <c r="AJ69" s="13" cm="1">
        <f t="array" ref="AJ69">INDEX(AJ$32:AJ$62,$A69)/INDEX(AI$32:AI$62,$A69)-1</f>
        <v>-0.10681031118618911</v>
      </c>
      <c r="AK69" s="13" cm="1">
        <f t="array" ref="AK69">INDEX(AK$32:AK$62,$A69)/INDEX(AJ$32:AJ$62,$A69)-1</f>
        <v>-0.12155052381412279</v>
      </c>
      <c r="AL69" s="13" cm="1">
        <f t="array" ref="AL69">INDEX(AL$32:AL$62,$A69)/INDEX(AK$32:AK$62,$A69)-1</f>
        <v>-0.15449873824313876</v>
      </c>
      <c r="AM69" s="13" cm="1">
        <f t="array" ref="AM69">INDEX(AM$32:AM$62,$A69)/INDEX(AL$32:AL$62,$A69)-1</f>
        <v>-0.19641426415828012</v>
      </c>
      <c r="AN69" s="13" cm="1">
        <f t="array" ref="AN69">INDEX(AN$32:AN$62,$A69)/INDEX(AM$32:AM$62,$A69)-1</f>
        <v>-0.20543447131739334</v>
      </c>
      <c r="AO69" s="13" cm="1">
        <f t="array" ref="AO69">INDEX(AO$32:AO$62,$A69)/INDEX(AN$32:AN$62,$A69)-1</f>
        <v>-0.23974922667411991</v>
      </c>
      <c r="AP69" s="13" cm="1">
        <f t="array" ref="AP69">INDEX(AP$32:AP$62,$A69)/INDEX(AO$32:AO$62,$A69)-1</f>
        <v>-0.3268594187327577</v>
      </c>
      <c r="AQ69" s="13" cm="1">
        <f t="array" ref="AQ69">INDEX(AQ$32:AQ$62,$A69)/INDEX(AP$32:AP$62,$A69)-1</f>
        <v>-0.40292385238902806</v>
      </c>
    </row>
    <row r="70" spans="1:43" outlineLevel="1" x14ac:dyDescent="0.3">
      <c r="A70" cm="1">
        <f t="array" ref="A70">IFERROR(_xlfn.XMATCH($C70&amp;$D70,$C$32:$C$62&amp;$D$32:$D$62),".")</f>
        <v>4</v>
      </c>
      <c r="C70" t="s">
        <v>15</v>
      </c>
      <c r="D70" t="s">
        <v>2</v>
      </c>
      <c r="G70" s="13" cm="1">
        <f t="array" ref="G70">INDEX(G$32:G$62,$A70)/INDEX(F$32:F$62,$A70)-1</f>
        <v>-5.6518462697814575E-2</v>
      </c>
      <c r="H70" s="13" cm="1">
        <f t="array" ref="H70">INDEX(H$32:H$62,$A70)/INDEX(G$32:G$62,$A70)-1</f>
        <v>5.1686102236421672E-2</v>
      </c>
      <c r="I70" s="13" cm="1">
        <f t="array" ref="I70">INDEX(I$32:I$62,$A70)/INDEX(H$32:H$62,$A70)-1</f>
        <v>-5.0997523374529452E-2</v>
      </c>
      <c r="J70" s="13" cm="1">
        <f t="array" ref="J70">INDEX(J$32:J$62,$A70)/INDEX(I$32:I$62,$A70)-1</f>
        <v>2.887439213493237E-2</v>
      </c>
      <c r="K70" s="13" cm="1">
        <f t="array" ref="K70">INDEX(K$32:K$62,$A70)/INDEX(J$32:J$62,$A70)-1</f>
        <v>1.6698778574689488E-2</v>
      </c>
      <c r="L70" s="13" cm="1">
        <f t="array" ref="L70">INDEX(L$32:L$62,$A70)/INDEX(K$32:K$62,$A70)-1</f>
        <v>-3.5629720811775067E-2</v>
      </c>
      <c r="M70" s="13" cm="1">
        <f t="array" ref="M70">INDEX(M$32:M$62,$A70)/INDEX(L$32:L$62,$A70)-1</f>
        <v>2.5757235595249339E-2</v>
      </c>
      <c r="N70" s="13" cm="1">
        <f t="array" ref="N70">INDEX(N$32:N$62,$A70)/INDEX(M$32:M$62,$A70)-1</f>
        <v>-1.7793407150928031E-2</v>
      </c>
      <c r="O70" s="13" cm="1">
        <f t="array" ref="O70">INDEX(O$32:O$62,$A70)/INDEX(N$32:N$62,$A70)-1</f>
        <v>-5.0535433070866165E-2</v>
      </c>
      <c r="P70" s="13" cm="1">
        <f t="array" ref="P70">INDEX(P$32:P$62,$A70)/INDEX(O$32:O$62,$A70)-1</f>
        <v>2.5309747723540887E-2</v>
      </c>
      <c r="Q70" s="13" cm="1">
        <f t="array" ref="Q70">INDEX(Q$32:Q$62,$A70)/INDEX(P$32:P$62,$A70)-1</f>
        <v>5.7516587279056175E-3</v>
      </c>
      <c r="R70" s="13" cm="1">
        <f t="array" ref="R70">INDEX(R$32:R$62,$A70)/INDEX(Q$32:Q$62,$A70)-1</f>
        <v>-6.6200374293501341E-3</v>
      </c>
      <c r="S70" s="13" cm="1">
        <f t="array" ref="S70">INDEX(S$32:S$62,$A70)/INDEX(R$32:R$62,$A70)-1</f>
        <v>-1.2301427512197427E-2</v>
      </c>
      <c r="T70" s="13" cm="1">
        <f t="array" ref="T70">INDEX(T$32:T$62,$A70)/INDEX(S$32:S$62,$A70)-1</f>
        <v>-1.4411507500094123E-2</v>
      </c>
      <c r="U70" s="13" cm="1">
        <f t="array" ref="U70">INDEX(U$32:U$62,$A70)/INDEX(T$32:T$62,$A70)-1</f>
        <v>-1.5859809187112606E-2</v>
      </c>
      <c r="V70" s="13" cm="1">
        <f t="array" ref="V70">INDEX(V$32:V$62,$A70)/INDEX(U$32:U$62,$A70)-1</f>
        <v>-1.8051232869769951E-2</v>
      </c>
      <c r="W70" s="13" cm="1">
        <f t="array" ref="W70">INDEX(W$32:W$62,$A70)/INDEX(V$32:V$62,$A70)-1</f>
        <v>-2.3128224229950978E-2</v>
      </c>
      <c r="X70" s="13" cm="1">
        <f t="array" ref="X70">INDEX(X$32:X$62,$A70)/INDEX(W$32:W$62,$A70)-1</f>
        <v>-3.0539993377800223E-2</v>
      </c>
      <c r="Y70" s="13" cm="1">
        <f t="array" ref="Y70">INDEX(Y$32:Y$62,$A70)/INDEX(X$32:X$62,$A70)-1</f>
        <v>-3.9056742196259653E-2</v>
      </c>
      <c r="Z70" s="13" cm="1">
        <f t="array" ref="Z70">INDEX(Z$32:Z$62,$A70)/INDEX(Y$32:Y$62,$A70)-1</f>
        <v>-5.247011755483677E-2</v>
      </c>
      <c r="AA70" s="13" cm="1">
        <f t="array" ref="AA70">INDEX(AA$32:AA$62,$A70)/INDEX(Z$32:Z$62,$A70)-1</f>
        <v>-6.6277838409378065E-2</v>
      </c>
      <c r="AB70" s="13" cm="1">
        <f t="array" ref="AB70">INDEX(AB$32:AB$62,$A70)/INDEX(AA$32:AA$62,$A70)-1</f>
        <v>-7.9001688239873191E-2</v>
      </c>
      <c r="AC70" s="13" cm="1">
        <f t="array" ref="AC70">INDEX(AC$32:AC$62,$A70)/INDEX(AB$32:AB$62,$A70)-1</f>
        <v>-8.8047887462273988E-2</v>
      </c>
      <c r="AD70" s="13" cm="1">
        <f t="array" ref="AD70">INDEX(AD$32:AD$62,$A70)/INDEX(AC$32:AC$62,$A70)-1</f>
        <v>-9.1723168608337624E-2</v>
      </c>
      <c r="AE70" s="13" cm="1">
        <f t="array" ref="AE70">INDEX(AE$32:AE$62,$A70)/INDEX(AD$32:AD$62,$A70)-1</f>
        <v>-9.187792141958373E-2</v>
      </c>
      <c r="AF70" s="13" cm="1">
        <f t="array" ref="AF70">INDEX(AF$32:AF$62,$A70)/INDEX(AE$32:AE$62,$A70)-1</f>
        <v>-9.3427965813842828E-2</v>
      </c>
      <c r="AG70" s="13" cm="1">
        <f t="array" ref="AG70">INDEX(AG$32:AG$62,$A70)/INDEX(AF$32:AF$62,$A70)-1</f>
        <v>-9.0385684644932018E-2</v>
      </c>
      <c r="AH70" s="13" cm="1">
        <f t="array" ref="AH70">INDEX(AH$32:AH$62,$A70)/INDEX(AG$32:AG$62,$A70)-1</f>
        <v>-8.6056400229637342E-2</v>
      </c>
      <c r="AI70" s="13" cm="1">
        <f t="array" ref="AI70">INDEX(AI$32:AI$62,$A70)/INDEX(AH$32:AH$62,$A70)-1</f>
        <v>-8.8440253660683865E-2</v>
      </c>
      <c r="AJ70" s="13" cm="1">
        <f t="array" ref="AJ70">INDEX(AJ$32:AJ$62,$A70)/INDEX(AI$32:AI$62,$A70)-1</f>
        <v>-0.10607808623560455</v>
      </c>
      <c r="AK70" s="13" cm="1">
        <f t="array" ref="AK70">INDEX(AK$32:AK$62,$A70)/INDEX(AJ$32:AJ$62,$A70)-1</f>
        <v>-0.12405900436394601</v>
      </c>
      <c r="AL70" s="13" cm="1">
        <f t="array" ref="AL70">INDEX(AL$32:AL$62,$A70)/INDEX(AK$32:AK$62,$A70)-1</f>
        <v>-0.15181476371750413</v>
      </c>
      <c r="AM70" s="13" cm="1">
        <f t="array" ref="AM70">INDEX(AM$32:AM$62,$A70)/INDEX(AL$32:AL$62,$A70)-1</f>
        <v>-0.18799189135025784</v>
      </c>
      <c r="AN70" s="13" cm="1">
        <f t="array" ref="AN70">INDEX(AN$32:AN$62,$A70)/INDEX(AM$32:AM$62,$A70)-1</f>
        <v>-0.21960776000620008</v>
      </c>
      <c r="AO70" s="13" cm="1">
        <f t="array" ref="AO70">INDEX(AO$32:AO$62,$A70)/INDEX(AN$32:AN$62,$A70)-1</f>
        <v>-0.25432091197173567</v>
      </c>
      <c r="AP70" s="13" cm="1">
        <f t="array" ref="AP70">INDEX(AP$32:AP$62,$A70)/INDEX(AO$32:AO$62,$A70)-1</f>
        <v>-0.29263280293159299</v>
      </c>
      <c r="AQ70" s="13" cm="1">
        <f t="array" ref="AQ70">INDEX(AQ$32:AQ$62,$A70)/INDEX(AP$32:AP$62,$A70)-1</f>
        <v>-0.3141265906553885</v>
      </c>
    </row>
    <row r="71" spans="1:43" outlineLevel="1" x14ac:dyDescent="0.3">
      <c r="A71" cm="1">
        <f t="array" ref="A71">IFERROR(_xlfn.XMATCH($C71&amp;$D71,$C$32:$C$62&amp;$D$32:$D$62),".")</f>
        <v>5</v>
      </c>
      <c r="C71" t="s">
        <v>15</v>
      </c>
      <c r="D71" t="s">
        <v>3</v>
      </c>
      <c r="G71" s="13" cm="1">
        <f t="array" ref="G71">INDEX(G$32:G$62,$A71)/INDEX(F$32:F$62,$A71)-1</f>
        <v>0.13709677419354849</v>
      </c>
      <c r="H71" s="13" cm="1">
        <f t="array" ref="H71">INDEX(H$32:H$62,$A71)/INDEX(G$32:G$62,$A71)-1</f>
        <v>9.3237588652482328E-2</v>
      </c>
      <c r="I71" s="13" cm="1">
        <f t="array" ref="I71">INDEX(I$32:I$62,$A71)/INDEX(H$32:H$62,$A71)-1</f>
        <v>-3.9339200046708989E-2</v>
      </c>
      <c r="J71" s="13" cm="1">
        <f t="array" ref="J71">INDEX(J$32:J$62,$A71)/INDEX(I$32:I$62,$A71)-1</f>
        <v>5.1695911174685083E-2</v>
      </c>
      <c r="K71" s="13" cm="1">
        <f t="array" ref="K71">INDEX(K$32:K$62,$A71)/INDEX(J$32:J$62,$A71)-1</f>
        <v>2.4637186506515141E-2</v>
      </c>
      <c r="L71" s="13" cm="1">
        <f t="array" ref="L71">INDEX(L$32:L$62,$A71)/INDEX(K$32:K$62,$A71)-1</f>
        <v>-2.0586596747479424E-2</v>
      </c>
      <c r="M71" s="13" cm="1">
        <f t="array" ref="M71">INDEX(M$32:M$62,$A71)/INDEX(L$32:L$62,$A71)-1</f>
        <v>-5.2982412137467794E-2</v>
      </c>
      <c r="N71" s="13" cm="1">
        <f t="array" ref="N71">INDEX(N$32:N$62,$A71)/INDEX(M$32:M$62,$A71)-1</f>
        <v>5.2638690890418616E-2</v>
      </c>
      <c r="O71" s="13" cm="1">
        <f t="array" ref="O71">INDEX(O$32:O$62,$A71)/INDEX(N$32:N$62,$A71)-1</f>
        <v>-4.107188703465936E-3</v>
      </c>
      <c r="P71" s="13" cm="1">
        <f t="array" ref="P71">INDEX(P$32:P$62,$A71)/INDEX(O$32:O$62,$A71)-1</f>
        <v>6.5512976596431294E-3</v>
      </c>
      <c r="Q71" s="13" cm="1">
        <f t="array" ref="Q71">INDEX(Q$32:Q$62,$A71)/INDEX(P$32:P$62,$A71)-1</f>
        <v>3.9186408207125822E-4</v>
      </c>
      <c r="R71" s="13" cm="1">
        <f t="array" ref="R71">INDEX(R$32:R$62,$A71)/INDEX(Q$32:Q$62,$A71)-1</f>
        <v>-2.2984714132808337E-2</v>
      </c>
      <c r="S71" s="13" cm="1">
        <f t="array" ref="S71">INDEX(S$32:S$62,$A71)/INDEX(R$32:R$62,$A71)-1</f>
        <v>-3.9188988103653344E-2</v>
      </c>
      <c r="T71" s="13" cm="1">
        <f t="array" ref="T71">INDEX(T$32:T$62,$A71)/INDEX(S$32:S$62,$A71)-1</f>
        <v>-5.5978718905692171E-2</v>
      </c>
      <c r="U71" s="13" cm="1">
        <f t="array" ref="U71">INDEX(U$32:U$62,$A71)/INDEX(T$32:T$62,$A71)-1</f>
        <v>-6.859939805744153E-2</v>
      </c>
      <c r="V71" s="13" cm="1">
        <f t="array" ref="V71">INDEX(V$32:V$62,$A71)/INDEX(U$32:U$62,$A71)-1</f>
        <v>-8.1249282886464269E-2</v>
      </c>
      <c r="W71" s="13" cm="1">
        <f t="array" ref="W71">INDEX(W$32:W$62,$A71)/INDEX(V$32:V$62,$A71)-1</f>
        <v>-9.3828009625739783E-2</v>
      </c>
      <c r="X71" s="13" cm="1">
        <f t="array" ref="X71">INDEX(X$32:X$62,$A71)/INDEX(W$32:W$62,$A71)-1</f>
        <v>-0.11271636777740823</v>
      </c>
      <c r="Y71" s="13" cm="1">
        <f t="array" ref="Y71">INDEX(Y$32:Y$62,$A71)/INDEX(X$32:X$62,$A71)-1</f>
        <v>-0.12610285993135806</v>
      </c>
      <c r="Z71" s="13" cm="1">
        <f t="array" ref="Z71">INDEX(Z$32:Z$62,$A71)/INDEX(Y$32:Y$62,$A71)-1</f>
        <v>-0.13121789839689757</v>
      </c>
      <c r="AA71" s="13" cm="1">
        <f t="array" ref="AA71">INDEX(AA$32:AA$62,$A71)/INDEX(Z$32:Z$62,$A71)-1</f>
        <v>-0.12611784241578017</v>
      </c>
      <c r="AB71" s="13" cm="1">
        <f t="array" ref="AB71">INDEX(AB$32:AB$62,$A71)/INDEX(AA$32:AA$62,$A71)-1</f>
        <v>-0.11539730108570367</v>
      </c>
      <c r="AC71" s="13" cm="1">
        <f t="array" ref="AC71">INDEX(AC$32:AC$62,$A71)/INDEX(AB$32:AB$62,$A71)-1</f>
        <v>-9.8000838201724561E-2</v>
      </c>
      <c r="AD71" s="13" cm="1">
        <f t="array" ref="AD71">INDEX(AD$32:AD$62,$A71)/INDEX(AC$32:AC$62,$A71)-1</f>
        <v>-7.4930234049561006E-2</v>
      </c>
      <c r="AE71" s="13" cm="1">
        <f t="array" ref="AE71">INDEX(AE$32:AE$62,$A71)/INDEX(AD$32:AD$62,$A71)-1</f>
        <v>-6.3204928713281094E-2</v>
      </c>
      <c r="AF71" s="13" cm="1">
        <f t="array" ref="AF71">INDEX(AF$32:AF$62,$A71)/INDEX(AE$32:AE$62,$A71)-1</f>
        <v>-6.3076128307620438E-2</v>
      </c>
      <c r="AG71" s="13" cm="1">
        <f t="array" ref="AG71">INDEX(AG$32:AG$62,$A71)/INDEX(AF$32:AF$62,$A71)-1</f>
        <v>-7.0756715394535541E-2</v>
      </c>
      <c r="AH71" s="13" cm="1">
        <f t="array" ref="AH71">INDEX(AH$32:AH$62,$A71)/INDEX(AG$32:AG$62,$A71)-1</f>
        <v>-7.9524095444169829E-2</v>
      </c>
      <c r="AI71" s="13" cm="1">
        <f t="array" ref="AI71">INDEX(AI$32:AI$62,$A71)/INDEX(AH$32:AH$62,$A71)-1</f>
        <v>-9.5681775328083307E-2</v>
      </c>
      <c r="AJ71" s="13" cm="1">
        <f t="array" ref="AJ71">INDEX(AJ$32:AJ$62,$A71)/INDEX(AI$32:AI$62,$A71)-1</f>
        <v>-0.12446458575293984</v>
      </c>
      <c r="AK71" s="13" cm="1">
        <f t="array" ref="AK71">INDEX(AK$32:AK$62,$A71)/INDEX(AJ$32:AJ$62,$A71)-1</f>
        <v>-0.13839383384048665</v>
      </c>
      <c r="AL71" s="13" cm="1">
        <f t="array" ref="AL71">INDEX(AL$32:AL$62,$A71)/INDEX(AK$32:AK$62,$A71)-1</f>
        <v>-0.15707663115268544</v>
      </c>
      <c r="AM71" s="13" cm="1">
        <f t="array" ref="AM71">INDEX(AM$32:AM$62,$A71)/INDEX(AL$32:AL$62,$A71)-1</f>
        <v>-0.18989941560751089</v>
      </c>
      <c r="AN71" s="13" cm="1">
        <f t="array" ref="AN71">INDEX(AN$32:AN$62,$A71)/INDEX(AM$32:AM$62,$A71)-1</f>
        <v>-0.22425512083442756</v>
      </c>
      <c r="AO71" s="13" cm="1">
        <f t="array" ref="AO71">INDEX(AO$32:AO$62,$A71)/INDEX(AN$32:AN$62,$A71)-1</f>
        <v>-0.2494209824954956</v>
      </c>
      <c r="AP71" s="13" cm="1">
        <f t="array" ref="AP71">INDEX(AP$32:AP$62,$A71)/INDEX(AO$32:AO$62,$A71)-1</f>
        <v>-0.26771827370620238</v>
      </c>
      <c r="AQ71" s="13" cm="1">
        <f t="array" ref="AQ71">INDEX(AQ$32:AQ$62,$A71)/INDEX(AP$32:AP$62,$A71)-1</f>
        <v>-0.25737232171086177</v>
      </c>
    </row>
    <row r="72" spans="1:43" outlineLevel="1" x14ac:dyDescent="0.3">
      <c r="A72" cm="1">
        <f t="array" ref="A72">IFERROR(_xlfn.XMATCH($C72&amp;$D72,$C$32:$C$62&amp;$D$32:$D$62),".")</f>
        <v>6</v>
      </c>
      <c r="C72" t="s">
        <v>15</v>
      </c>
      <c r="D72" t="s">
        <v>4</v>
      </c>
      <c r="G72" s="13" cm="1">
        <f t="array" ref="G72">INDEX(G$32:G$62,$A72)/INDEX(F$32:F$62,$A72)-1</f>
        <v>2.2710729363808468E-2</v>
      </c>
      <c r="H72" s="13" cm="1">
        <f t="array" ref="H72">INDEX(H$32:H$62,$A72)/INDEX(G$32:G$62,$A72)-1</f>
        <v>2.6469323843416381E-2</v>
      </c>
      <c r="I72" s="13" cm="1">
        <f t="array" ref="I72">INDEX(I$32:I$62,$A72)/INDEX(H$32:H$62,$A72)-1</f>
        <v>-0.12033592813814886</v>
      </c>
      <c r="J72" s="13" cm="1">
        <f t="array" ref="J72">INDEX(J$32:J$62,$A72)/INDEX(I$32:I$62,$A72)-1</f>
        <v>-1.6869246142453442E-2</v>
      </c>
      <c r="K72" s="13" cm="1">
        <f t="array" ref="K72">INDEX(K$32:K$62,$A72)/INDEX(J$32:J$62,$A72)-1</f>
        <v>-3.6997786675374456E-2</v>
      </c>
      <c r="L72" s="13" cm="1">
        <f t="array" ref="L72">INDEX(L$32:L$62,$A72)/INDEX(K$32:K$62,$A72)-1</f>
        <v>4.7239021693520122E-2</v>
      </c>
      <c r="M72" s="13" cm="1">
        <f t="array" ref="M72">INDEX(M$32:M$62,$A72)/INDEX(L$32:L$62,$A72)-1</f>
        <v>5.535544975468154E-2</v>
      </c>
      <c r="N72" s="13" cm="1">
        <f t="array" ref="N72">INDEX(N$32:N$62,$A72)/INDEX(M$32:M$62,$A72)-1</f>
        <v>5.6780507413165537E-3</v>
      </c>
      <c r="O72" s="13" cm="1">
        <f t="array" ref="O72">INDEX(O$32:O$62,$A72)/INDEX(N$32:N$62,$A72)-1</f>
        <v>-1.664419475655432E-4</v>
      </c>
      <c r="P72" s="13" cm="1">
        <f t="array" ref="P72">INDEX(P$32:P$62,$A72)/INDEX(O$32:O$62,$A72)-1</f>
        <v>-0.13337276061978265</v>
      </c>
      <c r="Q72" s="13" cm="1">
        <f t="array" ref="Q72">INDEX(Q$32:Q$62,$A72)/INDEX(P$32:P$62,$A72)-1</f>
        <v>3.171303028092054E-2</v>
      </c>
      <c r="R72" s="13" cm="1">
        <f t="array" ref="R72">INDEX(R$32:R$62,$A72)/INDEX(Q$32:Q$62,$A72)-1</f>
        <v>-5.7029975610686456E-2</v>
      </c>
      <c r="S72" s="13" cm="1">
        <f t="array" ref="S72">INDEX(S$32:S$62,$A72)/INDEX(R$32:R$62,$A72)-1</f>
        <v>-0.10382382163524595</v>
      </c>
      <c r="T72" s="13" cm="1">
        <f t="array" ref="T72">INDEX(T$32:T$62,$A72)/INDEX(S$32:S$62,$A72)-1</f>
        <v>-0.11245435154072736</v>
      </c>
      <c r="U72" s="13" cm="1">
        <f t="array" ref="U72">INDEX(U$32:U$62,$A72)/INDEX(T$32:T$62,$A72)-1</f>
        <v>-5.9623242947428379E-2</v>
      </c>
      <c r="V72" s="13" cm="1">
        <f t="array" ref="V72">INDEX(V$32:V$62,$A72)/INDEX(U$32:U$62,$A72)-1</f>
        <v>-4.198920680588325E-2</v>
      </c>
      <c r="W72" s="13" cm="1">
        <f t="array" ref="W72">INDEX(W$32:W$62,$A72)/INDEX(V$32:V$62,$A72)-1</f>
        <v>-3.8993765381174939E-2</v>
      </c>
      <c r="X72" s="13" cm="1">
        <f t="array" ref="X72">INDEX(X$32:X$62,$A72)/INDEX(W$32:W$62,$A72)-1</f>
        <v>-3.1380875741937486E-2</v>
      </c>
      <c r="Y72" s="13" cm="1">
        <f t="array" ref="Y72">INDEX(Y$32:Y$62,$A72)/INDEX(X$32:X$62,$A72)-1</f>
        <v>-2.9343187796982528E-2</v>
      </c>
      <c r="Z72" s="13" cm="1">
        <f t="array" ref="Z72">INDEX(Z$32:Z$62,$A72)/INDEX(Y$32:Y$62,$A72)-1</f>
        <v>-3.1091170295068249E-2</v>
      </c>
      <c r="AA72" s="13" cm="1">
        <f t="array" ref="AA72">INDEX(AA$32:AA$62,$A72)/INDEX(Z$32:Z$62,$A72)-1</f>
        <v>-2.7828239722846981E-2</v>
      </c>
      <c r="AB72" s="13" cm="1">
        <f t="array" ref="AB72">INDEX(AB$32:AB$62,$A72)/INDEX(AA$32:AA$62,$A72)-1</f>
        <v>-2.6787954047605256E-2</v>
      </c>
      <c r="AC72" s="13" cm="1">
        <f t="array" ref="AC72">INDEX(AC$32:AC$62,$A72)/INDEX(AB$32:AB$62,$A72)-1</f>
        <v>-3.2775778590164895E-2</v>
      </c>
      <c r="AD72" s="13" cm="1">
        <f t="array" ref="AD72">INDEX(AD$32:AD$62,$A72)/INDEX(AC$32:AC$62,$A72)-1</f>
        <v>-3.7668550095258824E-2</v>
      </c>
      <c r="AE72" s="13" cm="1">
        <f t="array" ref="AE72">INDEX(AE$32:AE$62,$A72)/INDEX(AD$32:AD$62,$A72)-1</f>
        <v>-3.8404360705796448E-2</v>
      </c>
      <c r="AF72" s="13" cm="1">
        <f t="array" ref="AF72">INDEX(AF$32:AF$62,$A72)/INDEX(AE$32:AE$62,$A72)-1</f>
        <v>-4.0596320780839745E-2</v>
      </c>
      <c r="AG72" s="13" cm="1">
        <f t="array" ref="AG72">INDEX(AG$32:AG$62,$A72)/INDEX(AF$32:AF$62,$A72)-1</f>
        <v>-5.0690329023867942E-2</v>
      </c>
      <c r="AH72" s="13" cm="1">
        <f t="array" ref="AH72">INDEX(AH$32:AH$62,$A72)/INDEX(AG$32:AG$62,$A72)-1</f>
        <v>-6.2809412888897964E-2</v>
      </c>
      <c r="AI72" s="13" cm="1">
        <f t="array" ref="AI72">INDEX(AI$32:AI$62,$A72)/INDEX(AH$32:AH$62,$A72)-1</f>
        <v>-8.4060545371444029E-2</v>
      </c>
      <c r="AJ72" s="13" cm="1">
        <f t="array" ref="AJ72">INDEX(AJ$32:AJ$62,$A72)/INDEX(AI$32:AI$62,$A72)-1</f>
        <v>-0.10285686620363632</v>
      </c>
      <c r="AK72" s="13" cm="1">
        <f t="array" ref="AK72">INDEX(AK$32:AK$62,$A72)/INDEX(AJ$32:AJ$62,$A72)-1</f>
        <v>-0.11691453673034857</v>
      </c>
      <c r="AL72" s="13" cm="1">
        <f t="array" ref="AL72">INDEX(AL$32:AL$62,$A72)/INDEX(AK$32:AK$62,$A72)-1</f>
        <v>-0.15471482569228912</v>
      </c>
      <c r="AM72" s="13" cm="1">
        <f t="array" ref="AM72">INDEX(AM$32:AM$62,$A72)/INDEX(AL$32:AL$62,$A72)-1</f>
        <v>-0.200384018353719</v>
      </c>
      <c r="AN72" s="13" cm="1">
        <f t="array" ref="AN72">INDEX(AN$32:AN$62,$A72)/INDEX(AM$32:AM$62,$A72)-1</f>
        <v>-0.1968697080260402</v>
      </c>
      <c r="AO72" s="13" cm="1">
        <f t="array" ref="AO72">INDEX(AO$32:AO$62,$A72)/INDEX(AN$32:AN$62,$A72)-1</f>
        <v>-0.23334417045450662</v>
      </c>
      <c r="AP72" s="13" cm="1">
        <f t="array" ref="AP72">INDEX(AP$32:AP$62,$A72)/INDEX(AO$32:AO$62,$A72)-1</f>
        <v>-0.3493566138888804</v>
      </c>
      <c r="AQ72" s="13" cm="1">
        <f t="array" ref="AQ72">INDEX(AQ$32:AQ$62,$A72)/INDEX(AP$32:AP$62,$A72)-1</f>
        <v>-0.46573425562114945</v>
      </c>
    </row>
    <row r="73" spans="1:43" outlineLevel="1" x14ac:dyDescent="0.3">
      <c r="A73" cm="1">
        <f t="array" ref="A73">IFERROR(_xlfn.XMATCH($C73&amp;$D73,$C$32:$C$62&amp;$D$32:$D$62),".")</f>
        <v>23</v>
      </c>
      <c r="C73" t="s">
        <v>15</v>
      </c>
      <c r="D73" t="s">
        <v>22</v>
      </c>
      <c r="G73" s="13" cm="1">
        <f t="array" ref="G73">INDEX(G$32:G$62,$A73)/INDEX(F$32:F$62,$A73)-1</f>
        <v>2.6600254345061414E-2</v>
      </c>
      <c r="H73" s="13" cm="1">
        <f t="array" ref="H73">INDEX(H$32:H$62,$A73)/INDEX(G$32:G$62,$A73)-1</f>
        <v>3.9446990812429084E-2</v>
      </c>
      <c r="I73" s="13" cm="1">
        <f t="array" ref="I73">INDEX(I$32:I$62,$A73)/INDEX(H$32:H$62,$A73)-1</f>
        <v>-9.8869087208488748E-2</v>
      </c>
      <c r="J73" s="13" cm="1">
        <f t="array" ref="J73">INDEX(J$32:J$62,$A73)/INDEX(I$32:I$62,$A73)-1</f>
        <v>6.2023390915544319E-4</v>
      </c>
      <c r="K73" s="13" cm="1">
        <f t="array" ref="K73">INDEX(K$32:K$62,$A73)/INDEX(J$32:J$62,$A73)-1</f>
        <v>-1.8821842060509741E-2</v>
      </c>
      <c r="L73" s="13" cm="1">
        <f t="array" ref="L73">INDEX(L$32:L$62,$A73)/INDEX(K$32:K$62,$A73)-1</f>
        <v>2.2930203142269789E-2</v>
      </c>
      <c r="M73" s="13" cm="1">
        <f t="array" ref="M73">INDEX(M$32:M$62,$A73)/INDEX(L$32:L$62,$A73)-1</f>
        <v>3.2680216245448035E-2</v>
      </c>
      <c r="N73" s="13" cm="1">
        <f t="array" ref="N73">INDEX(N$32:N$62,$A73)/INDEX(M$32:M$62,$A73)-1</f>
        <v>9.8391037159910599E-3</v>
      </c>
      <c r="O73" s="13" cm="1">
        <f t="array" ref="O73">INDEX(O$32:O$62,$A73)/INDEX(N$32:N$62,$A73)-1</f>
        <v>-7.5439334946857395E-3</v>
      </c>
      <c r="P73" s="13" cm="1">
        <f t="array" ref="P73">INDEX(P$32:P$62,$A73)/INDEX(O$32:O$62,$A73)-1</f>
        <v>-9.006500687603336E-2</v>
      </c>
      <c r="Q73" s="13" cm="1">
        <f t="array" ref="Q73">INDEX(Q$32:Q$62,$A73)/INDEX(P$32:P$62,$A73)-1</f>
        <v>2.227297774764736E-2</v>
      </c>
      <c r="R73" s="13" cm="1">
        <f t="array" ref="R73">INDEX(R$32:R$62,$A73)/INDEX(Q$32:Q$62,$A73)-1</f>
        <v>-4.382200782479706E-2</v>
      </c>
      <c r="S73" s="13" cm="1">
        <f t="array" ref="S73">INDEX(S$32:S$62,$A73)/INDEX(R$32:R$62,$A73)-1</f>
        <v>-7.8585544823642883E-2</v>
      </c>
      <c r="T73" s="13" cm="1">
        <f t="array" ref="T73">INDEX(T$32:T$62,$A73)/INDEX(S$32:S$62,$A73)-1</f>
        <v>-8.6262715633862008E-2</v>
      </c>
      <c r="U73" s="13" cm="1">
        <f t="array" ref="U73">INDEX(U$32:U$62,$A73)/INDEX(T$32:T$62,$A73)-1</f>
        <v>-5.3931985775227398E-2</v>
      </c>
      <c r="V73" s="13" cm="1">
        <f t="array" ref="V73">INDEX(V$32:V$62,$A73)/INDEX(U$32:U$62,$A73)-1</f>
        <v>-4.5326830284738717E-2</v>
      </c>
      <c r="W73" s="13" cm="1">
        <f t="array" ref="W73">INDEX(W$32:W$62,$A73)/INDEX(V$32:V$62,$A73)-1</f>
        <v>-4.6288382385446192E-2</v>
      </c>
      <c r="X73" s="13" cm="1">
        <f t="array" ref="X73">INDEX(X$32:X$62,$A73)/INDEX(W$32:W$62,$A73)-1</f>
        <v>-4.5577998452395407E-2</v>
      </c>
      <c r="Y73" s="13" cm="1">
        <f t="array" ref="Y73">INDEX(Y$32:Y$62,$A73)/INDEX(X$32:X$62,$A73)-1</f>
        <v>-4.7059060094566285E-2</v>
      </c>
      <c r="Z73" s="13" cm="1">
        <f t="array" ref="Z73">INDEX(Z$32:Z$62,$A73)/INDEX(Y$32:Y$62,$A73)-1</f>
        <v>-5.0241829841890295E-2</v>
      </c>
      <c r="AA73" s="13" cm="1">
        <f t="array" ref="AA73">INDEX(AA$32:AA$62,$A73)/INDEX(Z$32:Z$62,$A73)-1</f>
        <v>-4.8686978787891855E-2</v>
      </c>
      <c r="AB73" s="13" cm="1">
        <f t="array" ref="AB73">INDEX(AB$32:AB$62,$A73)/INDEX(AA$32:AA$62,$A73)-1</f>
        <v>-4.7762166341518641E-2</v>
      </c>
      <c r="AC73" s="13" cm="1">
        <f t="array" ref="AC73">INDEX(AC$32:AC$62,$A73)/INDEX(AB$32:AB$62,$A73)-1</f>
        <v>-5.0440915474476378E-2</v>
      </c>
      <c r="AD73" s="13" cm="1">
        <f t="array" ref="AD73">INDEX(AD$32:AD$62,$A73)/INDEX(AC$32:AC$62,$A73)-1</f>
        <v>-5.1222417091274619E-2</v>
      </c>
      <c r="AE73" s="13" cm="1">
        <f t="array" ref="AE73">INDEX(AE$32:AE$62,$A73)/INDEX(AD$32:AD$62,$A73)-1</f>
        <v>-5.0001055374715553E-2</v>
      </c>
      <c r="AF73" s="13" cm="1">
        <f t="array" ref="AF73">INDEX(AF$32:AF$62,$A73)/INDEX(AE$32:AE$62,$A73)-1</f>
        <v>-5.1412192208627139E-2</v>
      </c>
      <c r="AG73" s="13" cm="1">
        <f t="array" ref="AG73">INDEX(AG$32:AG$62,$A73)/INDEX(AF$32:AF$62,$A73)-1</f>
        <v>-5.8851403966895921E-2</v>
      </c>
      <c r="AH73" s="13" cm="1">
        <f t="array" ref="AH73">INDEX(AH$32:AH$62,$A73)/INDEX(AG$32:AG$62,$A73)-1</f>
        <v>-6.7973817714306883E-2</v>
      </c>
      <c r="AI73" s="13" cm="1">
        <f t="array" ref="AI73">INDEX(AI$32:AI$62,$A73)/INDEX(AH$32:AH$62,$A73)-1</f>
        <v>-8.5892199942584568E-2</v>
      </c>
      <c r="AJ73" s="13" cm="1">
        <f t="array" ref="AJ73">INDEX(AJ$32:AJ$62,$A73)/INDEX(AI$32:AI$62,$A73)-1</f>
        <v>-0.10552808649800816</v>
      </c>
      <c r="AK73" s="13" cm="1">
        <f t="array" ref="AK73">INDEX(AK$32:AK$62,$A73)/INDEX(AJ$32:AJ$62,$A73)-1</f>
        <v>-0.12008925582926755</v>
      </c>
      <c r="AL73" s="13" cm="1">
        <f t="array" ref="AL73">INDEX(AL$32:AL$62,$A73)/INDEX(AK$32:AK$62,$A73)-1</f>
        <v>-0.15453160945115352</v>
      </c>
      <c r="AM73" s="13" cm="1">
        <f t="array" ref="AM73">INDEX(AM$32:AM$62,$A73)/INDEX(AL$32:AL$62,$A73)-1</f>
        <v>-0.1975828729230884</v>
      </c>
      <c r="AN73" s="13" cm="1">
        <f t="array" ref="AN73">INDEX(AN$32:AN$62,$A73)/INDEX(AM$32:AM$62,$A73)-1</f>
        <v>-0.2028697594926796</v>
      </c>
      <c r="AO73" s="13" cm="1">
        <f t="array" ref="AO73">INDEX(AO$32:AO$62,$A73)/INDEX(AN$32:AN$62,$A73)-1</f>
        <v>-0.23786715244898748</v>
      </c>
      <c r="AP73" s="13" cm="1">
        <f t="array" ref="AP73">INDEX(AP$32:AP$62,$A73)/INDEX(AO$32:AO$62,$A73)-1</f>
        <v>-0.33375663314852877</v>
      </c>
      <c r="AQ73" s="13" cm="1">
        <f t="array" ref="AQ73">INDEX(AQ$32:AQ$62,$A73)/INDEX(AP$32:AP$62,$A73)-1</f>
        <v>-0.4217165675700586</v>
      </c>
    </row>
    <row r="74" spans="1:43" outlineLevel="1" x14ac:dyDescent="0.3">
      <c r="A74" cm="1">
        <f t="array" ref="A74">IFERROR(_xlfn.XMATCH($C74&amp;$D74,$C$32:$C$62&amp;$D$32:$D$62),".")</f>
        <v>7</v>
      </c>
      <c r="C74" t="s">
        <v>17</v>
      </c>
      <c r="D74" t="s">
        <v>2</v>
      </c>
      <c r="G74" s="13" cm="1">
        <f t="array" ref="G74">INDEX(G$32:G$62,$A74)/INDEX(F$32:F$62,$A74)-1</f>
        <v>5.6816130337333792E-3</v>
      </c>
      <c r="H74" s="13" cm="1">
        <f t="array" ref="H74">INDEX(H$32:H$62,$A74)/INDEX(G$32:G$62,$A74)-1</f>
        <v>5.8496457661320056E-2</v>
      </c>
      <c r="I74" s="13" cm="1">
        <f t="array" ref="I74">INDEX(I$32:I$62,$A74)/INDEX(H$32:H$62,$A74)-1</f>
        <v>-8.6917914964968812E-2</v>
      </c>
      <c r="J74" s="13" cm="1">
        <f t="array" ref="J74">INDEX(J$32:J$62,$A74)/INDEX(I$32:I$62,$A74)-1</f>
        <v>7.0100610444322253E-2</v>
      </c>
      <c r="K74" s="13" cm="1">
        <f t="array" ref="K74">INDEX(K$32:K$62,$A74)/INDEX(J$32:J$62,$A74)-1</f>
        <v>-1.2538618535650969E-2</v>
      </c>
      <c r="L74" s="13" cm="1">
        <f t="array" ref="L74">INDEX(L$32:L$62,$A74)/INDEX(K$32:K$62,$A74)-1</f>
        <v>1.5657083726187571E-2</v>
      </c>
      <c r="M74" s="13" cm="1">
        <f t="array" ref="M74">INDEX(M$32:M$62,$A74)/INDEX(L$32:L$62,$A74)-1</f>
        <v>2.6990376047683062E-2</v>
      </c>
      <c r="N74" s="13" cm="1">
        <f t="array" ref="N74">INDEX(N$32:N$62,$A74)/INDEX(M$32:M$62,$A74)-1</f>
        <v>-7.1457953099939298E-3</v>
      </c>
      <c r="O74" s="13" cm="1">
        <f t="array" ref="O74">INDEX(O$32:O$62,$A74)/INDEX(N$32:N$62,$A74)-1</f>
        <v>-6.3509485035881608E-2</v>
      </c>
      <c r="P74" s="13" cm="1">
        <f t="array" ref="P74">INDEX(P$32:P$62,$A74)/INDEX(O$32:O$62,$A74)-1</f>
        <v>-1.3662370300423499E-2</v>
      </c>
      <c r="Q74" s="13" cm="1">
        <f t="array" ref="Q74">INDEX(Q$32:Q$62,$A74)/INDEX(P$32:P$62,$A74)-1</f>
        <v>2.9003588228198041E-3</v>
      </c>
      <c r="R74" s="13" cm="1">
        <f t="array" ref="R74">INDEX(R$32:R$62,$A74)/INDEX(Q$32:Q$62,$A74)-1</f>
        <v>-6.6200374293502451E-3</v>
      </c>
      <c r="S74" s="13" cm="1">
        <f t="array" ref="S74">INDEX(S$32:S$62,$A74)/INDEX(R$32:R$62,$A74)-1</f>
        <v>-1.2301427512197538E-2</v>
      </c>
      <c r="T74" s="13" cm="1">
        <f t="array" ref="T74">INDEX(T$32:T$62,$A74)/INDEX(S$32:S$62,$A74)-1</f>
        <v>-1.4411507500094123E-2</v>
      </c>
      <c r="U74" s="13" cm="1">
        <f t="array" ref="U74">INDEX(U$32:U$62,$A74)/INDEX(T$32:T$62,$A74)-1</f>
        <v>-1.5859809187112495E-2</v>
      </c>
      <c r="V74" s="13" cm="1">
        <f t="array" ref="V74">INDEX(V$32:V$62,$A74)/INDEX(U$32:U$62,$A74)-1</f>
        <v>-1.8051232869769951E-2</v>
      </c>
      <c r="W74" s="13" cm="1">
        <f t="array" ref="W74">INDEX(W$32:W$62,$A74)/INDEX(V$32:V$62,$A74)-1</f>
        <v>-2.3128224229951089E-2</v>
      </c>
      <c r="X74" s="13" cm="1">
        <f t="array" ref="X74">INDEX(X$32:X$62,$A74)/INDEX(W$32:W$62,$A74)-1</f>
        <v>-3.0539993377800223E-2</v>
      </c>
      <c r="Y74" s="13" cm="1">
        <f t="array" ref="Y74">INDEX(Y$32:Y$62,$A74)/INDEX(X$32:X$62,$A74)-1</f>
        <v>-3.9056742196259764E-2</v>
      </c>
      <c r="Z74" s="13" cm="1">
        <f t="array" ref="Z74">INDEX(Z$32:Z$62,$A74)/INDEX(Y$32:Y$62,$A74)-1</f>
        <v>-5.247011755483677E-2</v>
      </c>
      <c r="AA74" s="13" cm="1">
        <f t="array" ref="AA74">INDEX(AA$32:AA$62,$A74)/INDEX(Z$32:Z$62,$A74)-1</f>
        <v>-6.6277838409378065E-2</v>
      </c>
      <c r="AB74" s="13" cm="1">
        <f t="array" ref="AB74">INDEX(AB$32:AB$62,$A74)/INDEX(AA$32:AA$62,$A74)-1</f>
        <v>-7.900168823987308E-2</v>
      </c>
      <c r="AC74" s="13" cm="1">
        <f t="array" ref="AC74">INDEX(AC$32:AC$62,$A74)/INDEX(AB$32:AB$62,$A74)-1</f>
        <v>-8.8047887462273988E-2</v>
      </c>
      <c r="AD74" s="13" cm="1">
        <f t="array" ref="AD74">INDEX(AD$32:AD$62,$A74)/INDEX(AC$32:AC$62,$A74)-1</f>
        <v>-9.1723168608337624E-2</v>
      </c>
      <c r="AE74" s="13" cm="1">
        <f t="array" ref="AE74">INDEX(AE$32:AE$62,$A74)/INDEX(AD$32:AD$62,$A74)-1</f>
        <v>-9.187792141958373E-2</v>
      </c>
      <c r="AF74" s="13" cm="1">
        <f t="array" ref="AF74">INDEX(AF$32:AF$62,$A74)/INDEX(AE$32:AE$62,$A74)-1</f>
        <v>-9.3427965813842828E-2</v>
      </c>
      <c r="AG74" s="13" cm="1">
        <f t="array" ref="AG74">INDEX(AG$32:AG$62,$A74)/INDEX(AF$32:AF$62,$A74)-1</f>
        <v>-9.0385684644932129E-2</v>
      </c>
      <c r="AH74" s="13" cm="1">
        <f t="array" ref="AH74">INDEX(AH$32:AH$62,$A74)/INDEX(AG$32:AG$62,$A74)-1</f>
        <v>-8.6056400229637342E-2</v>
      </c>
      <c r="AI74" s="13" cm="1">
        <f t="array" ref="AI74">INDEX(AI$32:AI$62,$A74)/INDEX(AH$32:AH$62,$A74)-1</f>
        <v>-8.8440253660683976E-2</v>
      </c>
      <c r="AJ74" s="13" cm="1">
        <f t="array" ref="AJ74">INDEX(AJ$32:AJ$62,$A74)/INDEX(AI$32:AI$62,$A74)-1</f>
        <v>-0.10607808623560455</v>
      </c>
      <c r="AK74" s="13" cm="1">
        <f t="array" ref="AK74">INDEX(AK$32:AK$62,$A74)/INDEX(AJ$32:AJ$62,$A74)-1</f>
        <v>-0.12405900436394579</v>
      </c>
      <c r="AL74" s="13" cm="1">
        <f t="array" ref="AL74">INDEX(AL$32:AL$62,$A74)/INDEX(AK$32:AK$62,$A74)-1</f>
        <v>-0.15181476371750424</v>
      </c>
      <c r="AM74" s="13" cm="1">
        <f t="array" ref="AM74">INDEX(AM$32:AM$62,$A74)/INDEX(AL$32:AL$62,$A74)-1</f>
        <v>-0.18799189135025784</v>
      </c>
      <c r="AN74" s="13" cm="1">
        <f t="array" ref="AN74">INDEX(AN$32:AN$62,$A74)/INDEX(AM$32:AM$62,$A74)-1</f>
        <v>-0.21960776000620008</v>
      </c>
      <c r="AO74" s="13" cm="1">
        <f t="array" ref="AO74">INDEX(AO$32:AO$62,$A74)/INDEX(AN$32:AN$62,$A74)-1</f>
        <v>-0.25432091197173567</v>
      </c>
      <c r="AP74" s="13" cm="1">
        <f t="array" ref="AP74">INDEX(AP$32:AP$62,$A74)/INDEX(AO$32:AO$62,$A74)-1</f>
        <v>-0.29263280293159299</v>
      </c>
      <c r="AQ74" s="13" cm="1">
        <f t="array" ref="AQ74">INDEX(AQ$32:AQ$62,$A74)/INDEX(AP$32:AP$62,$A74)-1</f>
        <v>-0.3141265906553885</v>
      </c>
    </row>
    <row r="75" spans="1:43" outlineLevel="1" x14ac:dyDescent="0.3">
      <c r="A75" cm="1">
        <f t="array" ref="A75">IFERROR(_xlfn.XMATCH($C75&amp;$D75,$C$32:$C$62&amp;$D$32:$D$62),".")</f>
        <v>8</v>
      </c>
      <c r="C75" t="s">
        <v>17</v>
      </c>
      <c r="D75" t="s">
        <v>3</v>
      </c>
      <c r="G75" s="13" cm="1">
        <f t="array" ref="G75">INDEX(G$32:G$62,$A75)/INDEX(F$32:F$62,$A75)-1</f>
        <v>1.244327170334536E-2</v>
      </c>
      <c r="H75" s="13" cm="1">
        <f t="array" ref="H75">INDEX(H$32:H$62,$A75)/INDEX(G$32:G$62,$A75)-1</f>
        <v>5.72539669707679E-2</v>
      </c>
      <c r="I75" s="13" cm="1">
        <f t="array" ref="I75">INDEX(I$32:I$62,$A75)/INDEX(H$32:H$62,$A75)-1</f>
        <v>-1.64111787745711E-2</v>
      </c>
      <c r="J75" s="13" cm="1">
        <f t="array" ref="J75">INDEX(J$32:J$62,$A75)/INDEX(I$32:I$62,$A75)-1</f>
        <v>6.2285636048880821E-2</v>
      </c>
      <c r="K75" s="13" cm="1">
        <f t="array" ref="K75">INDEX(K$32:K$62,$A75)/INDEX(J$32:J$62,$A75)-1</f>
        <v>7.0013860778366244E-3</v>
      </c>
      <c r="L75" s="13" cm="1">
        <f t="array" ref="L75">INDEX(L$32:L$62,$A75)/INDEX(K$32:K$62,$A75)-1</f>
        <v>1.6426178191059515E-2</v>
      </c>
      <c r="M75" s="13" cm="1">
        <f t="array" ref="M75">INDEX(M$32:M$62,$A75)/INDEX(L$32:L$62,$A75)-1</f>
        <v>-7.1405323091666029E-2</v>
      </c>
      <c r="N75" s="13" cm="1">
        <f t="array" ref="N75">INDEX(N$32:N$62,$A75)/INDEX(M$32:M$62,$A75)-1</f>
        <v>9.0984102030168934E-2</v>
      </c>
      <c r="O75" s="13" cm="1">
        <f t="array" ref="O75">INDEX(O$32:O$62,$A75)/INDEX(N$32:N$62,$A75)-1</f>
        <v>-4.6984977026289787E-2</v>
      </c>
      <c r="P75" s="13" cm="1">
        <f t="array" ref="P75">INDEX(P$32:P$62,$A75)/INDEX(O$32:O$62,$A75)-1</f>
        <v>1.7375138299249304E-3</v>
      </c>
      <c r="Q75" s="13" cm="1">
        <f t="array" ref="Q75">INDEX(Q$32:Q$62,$A75)/INDEX(P$32:P$62,$A75)-1</f>
        <v>-1.5403067152297556E-3</v>
      </c>
      <c r="R75" s="13" cm="1">
        <f t="array" ref="R75">INDEX(R$32:R$62,$A75)/INDEX(Q$32:Q$62,$A75)-1</f>
        <v>-2.2984714132808337E-2</v>
      </c>
      <c r="S75" s="13" cm="1">
        <f t="array" ref="S75">INDEX(S$32:S$62,$A75)/INDEX(R$32:R$62,$A75)-1</f>
        <v>-3.9188988103653344E-2</v>
      </c>
      <c r="T75" s="13" cm="1">
        <f t="array" ref="T75">INDEX(T$32:T$62,$A75)/INDEX(S$32:S$62,$A75)-1</f>
        <v>-5.597871890569206E-2</v>
      </c>
      <c r="U75" s="13" cm="1">
        <f t="array" ref="U75">INDEX(U$32:U$62,$A75)/INDEX(T$32:T$62,$A75)-1</f>
        <v>-6.859939805744153E-2</v>
      </c>
      <c r="V75" s="13" cm="1">
        <f t="array" ref="V75">INDEX(V$32:V$62,$A75)/INDEX(U$32:U$62,$A75)-1</f>
        <v>-8.1249282886464269E-2</v>
      </c>
      <c r="W75" s="13" cm="1">
        <f t="array" ref="W75">INDEX(W$32:W$62,$A75)/INDEX(V$32:V$62,$A75)-1</f>
        <v>-9.3828009625739894E-2</v>
      </c>
      <c r="X75" s="13" cm="1">
        <f t="array" ref="X75">INDEX(X$32:X$62,$A75)/INDEX(W$32:W$62,$A75)-1</f>
        <v>-0.11271636777740823</v>
      </c>
      <c r="Y75" s="13" cm="1">
        <f t="array" ref="Y75">INDEX(Y$32:Y$62,$A75)/INDEX(X$32:X$62,$A75)-1</f>
        <v>-0.12610285993135806</v>
      </c>
      <c r="Z75" s="13" cm="1">
        <f t="array" ref="Z75">INDEX(Z$32:Z$62,$A75)/INDEX(Y$32:Y$62,$A75)-1</f>
        <v>-0.13121789839689746</v>
      </c>
      <c r="AA75" s="13" cm="1">
        <f t="array" ref="AA75">INDEX(AA$32:AA$62,$A75)/INDEX(Z$32:Z$62,$A75)-1</f>
        <v>-0.12611784241578017</v>
      </c>
      <c r="AB75" s="13" cm="1">
        <f t="array" ref="AB75">INDEX(AB$32:AB$62,$A75)/INDEX(AA$32:AA$62,$A75)-1</f>
        <v>-0.11539730108570367</v>
      </c>
      <c r="AC75" s="13" cm="1">
        <f t="array" ref="AC75">INDEX(AC$32:AC$62,$A75)/INDEX(AB$32:AB$62,$A75)-1</f>
        <v>-9.8000838201724561E-2</v>
      </c>
      <c r="AD75" s="13" cm="1">
        <f t="array" ref="AD75">INDEX(AD$32:AD$62,$A75)/INDEX(AC$32:AC$62,$A75)-1</f>
        <v>-7.4930234049561006E-2</v>
      </c>
      <c r="AE75" s="13" cm="1">
        <f t="array" ref="AE75">INDEX(AE$32:AE$62,$A75)/INDEX(AD$32:AD$62,$A75)-1</f>
        <v>-6.3204928713281094E-2</v>
      </c>
      <c r="AF75" s="13" cm="1">
        <f t="array" ref="AF75">INDEX(AF$32:AF$62,$A75)/INDEX(AE$32:AE$62,$A75)-1</f>
        <v>-6.3076128307620327E-2</v>
      </c>
      <c r="AG75" s="13" cm="1">
        <f t="array" ref="AG75">INDEX(AG$32:AG$62,$A75)/INDEX(AF$32:AF$62,$A75)-1</f>
        <v>-7.075671539453543E-2</v>
      </c>
      <c r="AH75" s="13" cm="1">
        <f t="array" ref="AH75">INDEX(AH$32:AH$62,$A75)/INDEX(AG$32:AG$62,$A75)-1</f>
        <v>-7.9524095444169718E-2</v>
      </c>
      <c r="AI75" s="13" cm="1">
        <f t="array" ref="AI75">INDEX(AI$32:AI$62,$A75)/INDEX(AH$32:AH$62,$A75)-1</f>
        <v>-9.5681775328083307E-2</v>
      </c>
      <c r="AJ75" s="13" cm="1">
        <f t="array" ref="AJ75">INDEX(AJ$32:AJ$62,$A75)/INDEX(AI$32:AI$62,$A75)-1</f>
        <v>-0.12446458575293995</v>
      </c>
      <c r="AK75" s="13" cm="1">
        <f t="array" ref="AK75">INDEX(AK$32:AK$62,$A75)/INDEX(AJ$32:AJ$62,$A75)-1</f>
        <v>-0.13839383384048665</v>
      </c>
      <c r="AL75" s="13" cm="1">
        <f t="array" ref="AL75">INDEX(AL$32:AL$62,$A75)/INDEX(AK$32:AK$62,$A75)-1</f>
        <v>-0.15707663115268544</v>
      </c>
      <c r="AM75" s="13" cm="1">
        <f t="array" ref="AM75">INDEX(AM$32:AM$62,$A75)/INDEX(AL$32:AL$62,$A75)-1</f>
        <v>-0.18989941560751089</v>
      </c>
      <c r="AN75" s="13" cm="1">
        <f t="array" ref="AN75">INDEX(AN$32:AN$62,$A75)/INDEX(AM$32:AM$62,$A75)-1</f>
        <v>-0.22425512083442756</v>
      </c>
      <c r="AO75" s="13" cm="1">
        <f t="array" ref="AO75">INDEX(AO$32:AO$62,$A75)/INDEX(AN$32:AN$62,$A75)-1</f>
        <v>-0.2494209824954956</v>
      </c>
      <c r="AP75" s="13" cm="1">
        <f t="array" ref="AP75">INDEX(AP$32:AP$62,$A75)/INDEX(AO$32:AO$62,$A75)-1</f>
        <v>-0.26771827370620227</v>
      </c>
      <c r="AQ75" s="13" cm="1">
        <f t="array" ref="AQ75">INDEX(AQ$32:AQ$62,$A75)/INDEX(AP$32:AP$62,$A75)-1</f>
        <v>-0.25737232171086177</v>
      </c>
    </row>
    <row r="76" spans="1:43" outlineLevel="1" x14ac:dyDescent="0.3">
      <c r="A76" cm="1">
        <f t="array" ref="A76">IFERROR(_xlfn.XMATCH($C76&amp;$D76,$C$32:$C$62&amp;$D$32:$D$62),".")</f>
        <v>9</v>
      </c>
      <c r="C76" t="s">
        <v>17</v>
      </c>
      <c r="D76" t="s">
        <v>4</v>
      </c>
      <c r="G76" s="13" cm="1">
        <f t="array" ref="G76">INDEX(G$32:G$62,$A76)/INDEX(F$32:F$62,$A76)-1</f>
        <v>2.6929369553832627E-2</v>
      </c>
      <c r="H76" s="13" cm="1">
        <f t="array" ref="H76">INDEX(H$32:H$62,$A76)/INDEX(G$32:G$62,$A76)-1</f>
        <v>-3.2180005539746981E-3</v>
      </c>
      <c r="I76" s="13" cm="1">
        <f t="array" ref="I76">INDEX(I$32:I$62,$A76)/INDEX(H$32:H$62,$A76)-1</f>
        <v>-0.13224594972449899</v>
      </c>
      <c r="J76" s="13" cm="1">
        <f t="array" ref="J76">INDEX(J$32:J$62,$A76)/INDEX(I$32:I$62,$A76)-1</f>
        <v>-3.1177112575593524E-2</v>
      </c>
      <c r="K76" s="13" cm="1">
        <f t="array" ref="K76">INDEX(K$32:K$62,$A76)/INDEX(J$32:J$62,$A76)-1</f>
        <v>3.5953594535687916E-2</v>
      </c>
      <c r="L76" s="13" cm="1">
        <f t="array" ref="L76">INDEX(L$32:L$62,$A76)/INDEX(K$32:K$62,$A76)-1</f>
        <v>1.4106425719443871E-2</v>
      </c>
      <c r="M76" s="13" cm="1">
        <f t="array" ref="M76">INDEX(M$32:M$62,$A76)/INDEX(L$32:L$62,$A76)-1</f>
        <v>-3.7566302652106032E-2</v>
      </c>
      <c r="N76" s="13" cm="1">
        <f t="array" ref="N76">INDEX(N$32:N$62,$A76)/INDEX(M$32:M$62,$A76)-1</f>
        <v>5.1815928682022117E-2</v>
      </c>
      <c r="O76" s="13" cm="1">
        <f t="array" ref="O76">INDEX(O$32:O$62,$A76)/INDEX(N$32:N$62,$A76)-1</f>
        <v>-9.2043330303843707E-3</v>
      </c>
      <c r="P76" s="13" cm="1">
        <f t="array" ref="P76">INDEX(P$32:P$62,$A76)/INDEX(O$32:O$62,$A76)-1</f>
        <v>-0.15592103098687171</v>
      </c>
      <c r="Q76" s="13" cm="1">
        <f t="array" ref="Q76">INDEX(Q$32:Q$62,$A76)/INDEX(P$32:P$62,$A76)-1</f>
        <v>2.7757270721571192E-2</v>
      </c>
      <c r="R76" s="13" cm="1">
        <f t="array" ref="R76">INDEX(R$32:R$62,$A76)/INDEX(Q$32:Q$62,$A76)-1</f>
        <v>-5.7029975610686456E-2</v>
      </c>
      <c r="S76" s="13" cm="1">
        <f t="array" ref="S76">INDEX(S$32:S$62,$A76)/INDEX(R$32:R$62,$A76)-1</f>
        <v>-0.10382382163524595</v>
      </c>
      <c r="T76" s="13" cm="1">
        <f t="array" ref="T76">INDEX(T$32:T$62,$A76)/INDEX(S$32:S$62,$A76)-1</f>
        <v>-0.11245435154072736</v>
      </c>
      <c r="U76" s="13" cm="1">
        <f t="array" ref="U76">INDEX(U$32:U$62,$A76)/INDEX(T$32:T$62,$A76)-1</f>
        <v>-5.9623242947428379E-2</v>
      </c>
      <c r="V76" s="13" cm="1">
        <f t="array" ref="V76">INDEX(V$32:V$62,$A76)/INDEX(U$32:U$62,$A76)-1</f>
        <v>-4.198920680588325E-2</v>
      </c>
      <c r="W76" s="13" cm="1">
        <f t="array" ref="W76">INDEX(W$32:W$62,$A76)/INDEX(V$32:V$62,$A76)-1</f>
        <v>-3.8993765381174939E-2</v>
      </c>
      <c r="X76" s="13" cm="1">
        <f t="array" ref="X76">INDEX(X$32:X$62,$A76)/INDEX(W$32:W$62,$A76)-1</f>
        <v>-3.1380875741937486E-2</v>
      </c>
      <c r="Y76" s="13" cm="1">
        <f t="array" ref="Y76">INDEX(Y$32:Y$62,$A76)/INDEX(X$32:X$62,$A76)-1</f>
        <v>-2.9343187796982528E-2</v>
      </c>
      <c r="Z76" s="13" cm="1">
        <f t="array" ref="Z76">INDEX(Z$32:Z$62,$A76)/INDEX(Y$32:Y$62,$A76)-1</f>
        <v>-3.1091170295068249E-2</v>
      </c>
      <c r="AA76" s="13" cm="1">
        <f t="array" ref="AA76">INDEX(AA$32:AA$62,$A76)/INDEX(Z$32:Z$62,$A76)-1</f>
        <v>-2.7828239722846981E-2</v>
      </c>
      <c r="AB76" s="13" cm="1">
        <f t="array" ref="AB76">INDEX(AB$32:AB$62,$A76)/INDEX(AA$32:AA$62,$A76)-1</f>
        <v>-2.6787954047605367E-2</v>
      </c>
      <c r="AC76" s="13" cm="1">
        <f t="array" ref="AC76">INDEX(AC$32:AC$62,$A76)/INDEX(AB$32:AB$62,$A76)-1</f>
        <v>-3.2775778590164895E-2</v>
      </c>
      <c r="AD76" s="13" cm="1">
        <f t="array" ref="AD76">INDEX(AD$32:AD$62,$A76)/INDEX(AC$32:AC$62,$A76)-1</f>
        <v>-3.7668550095258824E-2</v>
      </c>
      <c r="AE76" s="13" cm="1">
        <f t="array" ref="AE76">INDEX(AE$32:AE$62,$A76)/INDEX(AD$32:AD$62,$A76)-1</f>
        <v>-3.8404360705796448E-2</v>
      </c>
      <c r="AF76" s="13" cm="1">
        <f t="array" ref="AF76">INDEX(AF$32:AF$62,$A76)/INDEX(AE$32:AE$62,$A76)-1</f>
        <v>-4.0596320780839634E-2</v>
      </c>
      <c r="AG76" s="13" cm="1">
        <f t="array" ref="AG76">INDEX(AG$32:AG$62,$A76)/INDEX(AF$32:AF$62,$A76)-1</f>
        <v>-5.0690329023867942E-2</v>
      </c>
      <c r="AH76" s="13" cm="1">
        <f t="array" ref="AH76">INDEX(AH$32:AH$62,$A76)/INDEX(AG$32:AG$62,$A76)-1</f>
        <v>-6.2809412888897964E-2</v>
      </c>
      <c r="AI76" s="13" cm="1">
        <f t="array" ref="AI76">INDEX(AI$32:AI$62,$A76)/INDEX(AH$32:AH$62,$A76)-1</f>
        <v>-8.406054537144414E-2</v>
      </c>
      <c r="AJ76" s="13" cm="1">
        <f t="array" ref="AJ76">INDEX(AJ$32:AJ$62,$A76)/INDEX(AI$32:AI$62,$A76)-1</f>
        <v>-0.10285686620363632</v>
      </c>
      <c r="AK76" s="13" cm="1">
        <f t="array" ref="AK76">INDEX(AK$32:AK$62,$A76)/INDEX(AJ$32:AJ$62,$A76)-1</f>
        <v>-0.11691453673034857</v>
      </c>
      <c r="AL76" s="13" cm="1">
        <f t="array" ref="AL76">INDEX(AL$32:AL$62,$A76)/INDEX(AK$32:AK$62,$A76)-1</f>
        <v>-0.15471482569228923</v>
      </c>
      <c r="AM76" s="13" cm="1">
        <f t="array" ref="AM76">INDEX(AM$32:AM$62,$A76)/INDEX(AL$32:AL$62,$A76)-1</f>
        <v>-0.200384018353719</v>
      </c>
      <c r="AN76" s="13" cm="1">
        <f t="array" ref="AN76">INDEX(AN$32:AN$62,$A76)/INDEX(AM$32:AM$62,$A76)-1</f>
        <v>-0.1968697080260402</v>
      </c>
      <c r="AO76" s="13" cm="1">
        <f t="array" ref="AO76">INDEX(AO$32:AO$62,$A76)/INDEX(AN$32:AN$62,$A76)-1</f>
        <v>-0.23334417045450662</v>
      </c>
      <c r="AP76" s="13" cm="1">
        <f t="array" ref="AP76">INDEX(AP$32:AP$62,$A76)/INDEX(AO$32:AO$62,$A76)-1</f>
        <v>-0.3493566138888804</v>
      </c>
      <c r="AQ76" s="13" cm="1">
        <f t="array" ref="AQ76">INDEX(AQ$32:AQ$62,$A76)/INDEX(AP$32:AP$62,$A76)-1</f>
        <v>-0.46573425562114945</v>
      </c>
    </row>
    <row r="77" spans="1:43" outlineLevel="1" x14ac:dyDescent="0.3">
      <c r="A77" cm="1">
        <f t="array" ref="A77">IFERROR(_xlfn.XMATCH($C77&amp;$D77,$C$32:$C$62&amp;$D$32:$D$62),".")</f>
        <v>24</v>
      </c>
      <c r="C77" t="s">
        <v>17</v>
      </c>
      <c r="D77" t="s">
        <v>22</v>
      </c>
      <c r="G77" s="13" cm="1">
        <f t="array" ref="G77">INDEX(G$32:G$62,$A77)/INDEX(F$32:F$62,$A77)-1</f>
        <v>2.034207569675206E-2</v>
      </c>
      <c r="H77" s="13" cm="1">
        <f t="array" ref="H77">INDEX(H$32:H$62,$A77)/INDEX(G$32:G$62,$A77)-1</f>
        <v>1.851101736315508E-2</v>
      </c>
      <c r="I77" s="13" cm="1">
        <f t="array" ref="I77">INDEX(I$32:I$62,$A77)/INDEX(H$32:H$62,$A77)-1</f>
        <v>-0.10427256763959436</v>
      </c>
      <c r="J77" s="13" cm="1">
        <f t="array" ref="J77">INDEX(J$32:J$62,$A77)/INDEX(I$32:I$62,$A77)-1</f>
        <v>6.8150737078183088E-3</v>
      </c>
      <c r="K77" s="13" cm="1">
        <f t="array" ref="K77">INDEX(K$32:K$62,$A77)/INDEX(J$32:J$62,$A77)-1</f>
        <v>1.9600716571441579E-2</v>
      </c>
      <c r="L77" s="13" cm="1">
        <f t="array" ref="L77">INDEX(L$32:L$62,$A77)/INDEX(K$32:K$62,$A77)-1</f>
        <v>1.487064970619123E-2</v>
      </c>
      <c r="M77" s="13" cm="1">
        <f t="array" ref="M77">INDEX(M$32:M$62,$A77)/INDEX(L$32:L$62,$A77)-1</f>
        <v>-2.9559769536712355E-2</v>
      </c>
      <c r="N77" s="13" cm="1">
        <f t="array" ref="N77">INDEX(N$32:N$62,$A77)/INDEX(M$32:M$62,$A77)-1</f>
        <v>4.4949771281828976E-2</v>
      </c>
      <c r="O77" s="13" cm="1">
        <f t="array" ref="O77">INDEX(O$32:O$62,$A77)/INDEX(N$32:N$62,$A77)-1</f>
        <v>-2.8112301419383368E-2</v>
      </c>
      <c r="P77" s="13" cm="1">
        <f t="array" ref="P77">INDEX(P$32:P$62,$A77)/INDEX(O$32:O$62,$A77)-1</f>
        <v>-9.7372946828912732E-2</v>
      </c>
      <c r="Q77" s="13" cm="1">
        <f t="array" ref="Q77">INDEX(Q$32:Q$62,$A77)/INDEX(P$32:P$62,$A77)-1</f>
        <v>1.614631888584972E-2</v>
      </c>
      <c r="R77" s="13" cm="1">
        <f t="array" ref="R77">INDEX(R$32:R$62,$A77)/INDEX(Q$32:Q$62,$A77)-1</f>
        <v>-3.8797436201339797E-2</v>
      </c>
      <c r="S77" s="13" cm="1">
        <f t="array" ref="S77">INDEX(S$32:S$62,$A77)/INDEX(R$32:R$62,$A77)-1</f>
        <v>-6.9258302830624618E-2</v>
      </c>
      <c r="T77" s="13" cm="1">
        <f t="array" ref="T77">INDEX(T$32:T$62,$A77)/INDEX(S$32:S$62,$A77)-1</f>
        <v>-7.6173740810017598E-2</v>
      </c>
      <c r="U77" s="13" cm="1">
        <f t="array" ref="U77">INDEX(U$32:U$62,$A77)/INDEX(T$32:T$62,$A77)-1</f>
        <v>-4.9738670709324695E-2</v>
      </c>
      <c r="V77" s="13" cm="1">
        <f t="array" ref="V77">INDEX(V$32:V$62,$A77)/INDEX(U$32:U$62,$A77)-1</f>
        <v>-4.3384630067180852E-2</v>
      </c>
      <c r="W77" s="13" cm="1">
        <f t="array" ref="W77">INDEX(W$32:W$62,$A77)/INDEX(V$32:V$62,$A77)-1</f>
        <v>-4.5271379997227079E-2</v>
      </c>
      <c r="X77" s="13" cm="1">
        <f t="array" ref="X77">INDEX(X$32:X$62,$A77)/INDEX(W$32:W$62,$A77)-1</f>
        <v>-4.6356313924862835E-2</v>
      </c>
      <c r="Y77" s="13" cm="1">
        <f t="array" ref="Y77">INDEX(Y$32:Y$62,$A77)/INDEX(X$32:X$62,$A77)-1</f>
        <v>-4.9078417327670376E-2</v>
      </c>
      <c r="Z77" s="13" cm="1">
        <f t="array" ref="Z77">INDEX(Z$32:Z$62,$A77)/INDEX(Y$32:Y$62,$A77)-1</f>
        <v>-5.353513278544908E-2</v>
      </c>
      <c r="AA77" s="13" cm="1">
        <f t="array" ref="AA77">INDEX(AA$32:AA$62,$A77)/INDEX(Z$32:Z$62,$A77)-1</f>
        <v>-5.3828211258721836E-2</v>
      </c>
      <c r="AB77" s="13" cm="1">
        <f t="array" ref="AB77">INDEX(AB$32:AB$62,$A77)/INDEX(AA$32:AA$62,$A77)-1</f>
        <v>-5.4304350589454375E-2</v>
      </c>
      <c r="AC77" s="13" cm="1">
        <f t="array" ref="AC77">INDEX(AC$32:AC$62,$A77)/INDEX(AB$32:AB$62,$A77)-1</f>
        <v>-5.702749330406498E-2</v>
      </c>
      <c r="AD77" s="13" cm="1">
        <f t="array" ref="AD77">INDEX(AD$32:AD$62,$A77)/INDEX(AC$32:AC$62,$A77)-1</f>
        <v>-5.7300529069749473E-2</v>
      </c>
      <c r="AE77" s="13" cm="1">
        <f t="array" ref="AE77">INDEX(AE$32:AE$62,$A77)/INDEX(AD$32:AD$62,$A77)-1</f>
        <v>-5.5759286078185699E-2</v>
      </c>
      <c r="AF77" s="13" cm="1">
        <f t="array" ref="AF77">INDEX(AF$32:AF$62,$A77)/INDEX(AE$32:AE$62,$A77)-1</f>
        <v>-5.6936584729275541E-2</v>
      </c>
      <c r="AG77" s="13" cm="1">
        <f t="array" ref="AG77">INDEX(AG$32:AG$62,$A77)/INDEX(AF$32:AF$62,$A77)-1</f>
        <v>-6.2929734843871321E-2</v>
      </c>
      <c r="AH77" s="13" cm="1">
        <f t="array" ref="AH77">INDEX(AH$32:AH$62,$A77)/INDEX(AG$32:AG$62,$A77)-1</f>
        <v>-7.0373944275588407E-2</v>
      </c>
      <c r="AI77" s="13" cm="1">
        <f t="array" ref="AI77">INDEX(AI$32:AI$62,$A77)/INDEX(AH$32:AH$62,$A77)-1</f>
        <v>-8.6440885487999997E-2</v>
      </c>
      <c r="AJ77" s="13" cm="1">
        <f t="array" ref="AJ77">INDEX(AJ$32:AJ$62,$A77)/INDEX(AI$32:AI$62,$A77)-1</f>
        <v>-0.10608628397221176</v>
      </c>
      <c r="AK77" s="13" cm="1">
        <f t="array" ref="AK77">INDEX(AK$32:AK$62,$A77)/INDEX(AJ$32:AJ$62,$A77)-1</f>
        <v>-0.1210090944827954</v>
      </c>
      <c r="AL77" s="13" cm="1">
        <f t="array" ref="AL77">INDEX(AL$32:AL$62,$A77)/INDEX(AK$32:AK$62,$A77)-1</f>
        <v>-0.15428837134085582</v>
      </c>
      <c r="AM77" s="13" cm="1">
        <f t="array" ref="AM77">INDEX(AM$32:AM$62,$A77)/INDEX(AL$32:AL$62,$A77)-1</f>
        <v>-0.1963026933569344</v>
      </c>
      <c r="AN77" s="13" cm="1">
        <f t="array" ref="AN77">INDEX(AN$32:AN$62,$A77)/INDEX(AM$32:AM$62,$A77)-1</f>
        <v>-0.205327636303964</v>
      </c>
      <c r="AO77" s="13" cm="1">
        <f t="array" ref="AO77">INDEX(AO$32:AO$62,$A77)/INDEX(AN$32:AN$62,$A77)-1</f>
        <v>-0.24000335843474907</v>
      </c>
      <c r="AP77" s="13" cm="1">
        <f t="array" ref="AP77">INDEX(AP$32:AP$62,$A77)/INDEX(AO$32:AO$62,$A77)-1</f>
        <v>-0.32760875696618152</v>
      </c>
      <c r="AQ77" s="13" cm="1">
        <f t="array" ref="AQ77">INDEX(AQ$32:AQ$62,$A77)/INDEX(AP$32:AP$62,$A77)-1</f>
        <v>-0.40486317030510877</v>
      </c>
    </row>
    <row r="78" spans="1:43" outlineLevel="1" x14ac:dyDescent="0.3">
      <c r="A78" cm="1">
        <f t="array" ref="A78">IFERROR(_xlfn.XMATCH($C78&amp;$D78,$C$32:$C$62&amp;$D$32:$D$62),".")</f>
        <v>10</v>
      </c>
      <c r="C78" t="s">
        <v>18</v>
      </c>
      <c r="D78" t="s">
        <v>2</v>
      </c>
      <c r="G78" s="13" cm="1">
        <f t="array" ref="G78">INDEX(G$32:G$62,$A78)/INDEX(F$32:F$62,$A78)-1</f>
        <v>3.0568469702825007E-2</v>
      </c>
      <c r="H78" s="13" cm="1">
        <f t="array" ref="H78">INDEX(H$32:H$62,$A78)/INDEX(G$32:G$62,$A78)-1</f>
        <v>4.4036210749592852E-2</v>
      </c>
      <c r="I78" s="13" cm="1">
        <f t="array" ref="I78">INDEX(I$32:I$62,$A78)/INDEX(H$32:H$62,$A78)-1</f>
        <v>-4.7816167492116923E-2</v>
      </c>
      <c r="J78" s="13" cm="1">
        <f t="array" ref="J78">INDEX(J$32:J$62,$A78)/INDEX(I$32:I$62,$A78)-1</f>
        <v>0.11342738623541448</v>
      </c>
      <c r="K78" s="13" cm="1">
        <f t="array" ref="K78">INDEX(K$32:K$62,$A78)/INDEX(J$32:J$62,$A78)-1</f>
        <v>-4.4582443814251249E-2</v>
      </c>
      <c r="L78" s="13" cm="1">
        <f t="array" ref="L78">INDEX(L$32:L$62,$A78)/INDEX(K$32:K$62,$A78)-1</f>
        <v>2.6857055727022017E-2</v>
      </c>
      <c r="M78" s="13" cm="1">
        <f t="array" ref="M78">INDEX(M$32:M$62,$A78)/INDEX(L$32:L$62,$A78)-1</f>
        <v>5.2979436167609917E-2</v>
      </c>
      <c r="N78" s="13" cm="1">
        <f t="array" ref="N78">INDEX(N$32:N$62,$A78)/INDEX(M$32:M$62,$A78)-1</f>
        <v>-8.8600394852157427E-3</v>
      </c>
      <c r="O78" s="13" cm="1">
        <f t="array" ref="O78">INDEX(O$32:O$62,$A78)/INDEX(N$32:N$62,$A78)-1</f>
        <v>-5.8889276682010272E-2</v>
      </c>
      <c r="P78" s="13" cm="1">
        <f t="array" ref="P78">INDEX(P$32:P$62,$A78)/INDEX(O$32:O$62,$A78)-1</f>
        <v>-1.5528140950550551E-2</v>
      </c>
      <c r="Q78" s="13" cm="1">
        <f t="array" ref="Q78">INDEX(Q$32:Q$62,$A78)/INDEX(P$32:P$62,$A78)-1</f>
        <v>7.6103194860352996E-3</v>
      </c>
      <c r="R78" s="13" cm="1">
        <f t="array" ref="R78">INDEX(R$32:R$62,$A78)/INDEX(Q$32:Q$62,$A78)-1</f>
        <v>-6.6200374293501341E-3</v>
      </c>
      <c r="S78" s="13" cm="1">
        <f t="array" ref="S78">INDEX(S$32:S$62,$A78)/INDEX(R$32:R$62,$A78)-1</f>
        <v>-1.2301427512197427E-2</v>
      </c>
      <c r="T78" s="13" cm="1">
        <f t="array" ref="T78">INDEX(T$32:T$62,$A78)/INDEX(S$32:S$62,$A78)-1</f>
        <v>-1.4411507500094234E-2</v>
      </c>
      <c r="U78" s="13" cm="1">
        <f t="array" ref="U78">INDEX(U$32:U$62,$A78)/INDEX(T$32:T$62,$A78)-1</f>
        <v>-1.5859809187112606E-2</v>
      </c>
      <c r="V78" s="13" cm="1">
        <f t="array" ref="V78">INDEX(V$32:V$62,$A78)/INDEX(U$32:U$62,$A78)-1</f>
        <v>-1.8051232869769951E-2</v>
      </c>
      <c r="W78" s="13" cm="1">
        <f t="array" ref="W78">INDEX(W$32:W$62,$A78)/INDEX(V$32:V$62,$A78)-1</f>
        <v>-2.3128224229951089E-2</v>
      </c>
      <c r="X78" s="13" cm="1">
        <f t="array" ref="X78">INDEX(X$32:X$62,$A78)/INDEX(W$32:W$62,$A78)-1</f>
        <v>-3.0539993377800223E-2</v>
      </c>
      <c r="Y78" s="13" cm="1">
        <f t="array" ref="Y78">INDEX(Y$32:Y$62,$A78)/INDEX(X$32:X$62,$A78)-1</f>
        <v>-3.9056742196259875E-2</v>
      </c>
      <c r="Z78" s="13" cm="1">
        <f t="array" ref="Z78">INDEX(Z$32:Z$62,$A78)/INDEX(Y$32:Y$62,$A78)-1</f>
        <v>-5.2470117554836881E-2</v>
      </c>
      <c r="AA78" s="13" cm="1">
        <f t="array" ref="AA78">INDEX(AA$32:AA$62,$A78)/INDEX(Z$32:Z$62,$A78)-1</f>
        <v>-6.6277838409378065E-2</v>
      </c>
      <c r="AB78" s="13" cm="1">
        <f t="array" ref="AB78">INDEX(AB$32:AB$62,$A78)/INDEX(AA$32:AA$62,$A78)-1</f>
        <v>-7.9001688239873191E-2</v>
      </c>
      <c r="AC78" s="13" cm="1">
        <f t="array" ref="AC78">INDEX(AC$32:AC$62,$A78)/INDEX(AB$32:AB$62,$A78)-1</f>
        <v>-8.8047887462273988E-2</v>
      </c>
      <c r="AD78" s="13" cm="1">
        <f t="array" ref="AD78">INDEX(AD$32:AD$62,$A78)/INDEX(AC$32:AC$62,$A78)-1</f>
        <v>-9.1723168608337624E-2</v>
      </c>
      <c r="AE78" s="13" cm="1">
        <f t="array" ref="AE78">INDEX(AE$32:AE$62,$A78)/INDEX(AD$32:AD$62,$A78)-1</f>
        <v>-9.187792141958373E-2</v>
      </c>
      <c r="AF78" s="13" cm="1">
        <f t="array" ref="AF78">INDEX(AF$32:AF$62,$A78)/INDEX(AE$32:AE$62,$A78)-1</f>
        <v>-9.3427965813842828E-2</v>
      </c>
      <c r="AG78" s="13" cm="1">
        <f t="array" ref="AG78">INDEX(AG$32:AG$62,$A78)/INDEX(AF$32:AF$62,$A78)-1</f>
        <v>-9.0385684644932129E-2</v>
      </c>
      <c r="AH78" s="13" cm="1">
        <f t="array" ref="AH78">INDEX(AH$32:AH$62,$A78)/INDEX(AG$32:AG$62,$A78)-1</f>
        <v>-8.6056400229637342E-2</v>
      </c>
      <c r="AI78" s="13" cm="1">
        <f t="array" ref="AI78">INDEX(AI$32:AI$62,$A78)/INDEX(AH$32:AH$62,$A78)-1</f>
        <v>-8.8440253660683865E-2</v>
      </c>
      <c r="AJ78" s="13" cm="1">
        <f t="array" ref="AJ78">INDEX(AJ$32:AJ$62,$A78)/INDEX(AI$32:AI$62,$A78)-1</f>
        <v>-0.10607808623560455</v>
      </c>
      <c r="AK78" s="13" cm="1">
        <f t="array" ref="AK78">INDEX(AK$32:AK$62,$A78)/INDEX(AJ$32:AJ$62,$A78)-1</f>
        <v>-0.1240590043639459</v>
      </c>
      <c r="AL78" s="13" cm="1">
        <f t="array" ref="AL78">INDEX(AL$32:AL$62,$A78)/INDEX(AK$32:AK$62,$A78)-1</f>
        <v>-0.15181476371750424</v>
      </c>
      <c r="AM78" s="13" cm="1">
        <f t="array" ref="AM78">INDEX(AM$32:AM$62,$A78)/INDEX(AL$32:AL$62,$A78)-1</f>
        <v>-0.18799189135025796</v>
      </c>
      <c r="AN78" s="13" cm="1">
        <f t="array" ref="AN78">INDEX(AN$32:AN$62,$A78)/INDEX(AM$32:AM$62,$A78)-1</f>
        <v>-0.21960776000620019</v>
      </c>
      <c r="AO78" s="13" cm="1">
        <f t="array" ref="AO78">INDEX(AO$32:AO$62,$A78)/INDEX(AN$32:AN$62,$A78)-1</f>
        <v>-0.25432091197173567</v>
      </c>
      <c r="AP78" s="13" cm="1">
        <f t="array" ref="AP78">INDEX(AP$32:AP$62,$A78)/INDEX(AO$32:AO$62,$A78)-1</f>
        <v>-0.29263280293159299</v>
      </c>
      <c r="AQ78" s="13" cm="1">
        <f t="array" ref="AQ78">INDEX(AQ$32:AQ$62,$A78)/INDEX(AP$32:AP$62,$A78)-1</f>
        <v>-0.3141265906553885</v>
      </c>
    </row>
    <row r="79" spans="1:43" outlineLevel="1" x14ac:dyDescent="0.3">
      <c r="A79" cm="1">
        <f t="array" ref="A79">IFERROR(_xlfn.XMATCH($C79&amp;$D79,$C$32:$C$62&amp;$D$32:$D$62),".")</f>
        <v>11</v>
      </c>
      <c r="C79" t="s">
        <v>18</v>
      </c>
      <c r="D79" t="s">
        <v>3</v>
      </c>
      <c r="G79" s="13" cm="1">
        <f t="array" ref="G79">INDEX(G$32:G$62,$A79)/INDEX(F$32:F$62,$A79)-1</f>
        <v>1.7653220733031327E-2</v>
      </c>
      <c r="H79" s="13" cm="1">
        <f t="array" ref="H79">INDEX(H$32:H$62,$A79)/INDEX(G$32:G$62,$A79)-1</f>
        <v>4.2718882333779851E-2</v>
      </c>
      <c r="I79" s="13" cm="1">
        <f t="array" ref="I79">INDEX(I$32:I$62,$A79)/INDEX(H$32:H$62,$A79)-1</f>
        <v>-1.7878961223605661E-2</v>
      </c>
      <c r="J79" s="13" cm="1">
        <f t="array" ref="J79">INDEX(J$32:J$62,$A79)/INDEX(I$32:I$62,$A79)-1</f>
        <v>5.3653398929816021E-2</v>
      </c>
      <c r="K79" s="13" cm="1">
        <f t="array" ref="K79">INDEX(K$32:K$62,$A79)/INDEX(J$32:J$62,$A79)-1</f>
        <v>-3.7769670753126094E-3</v>
      </c>
      <c r="L79" s="13" cm="1">
        <f t="array" ref="L79">INDEX(L$32:L$62,$A79)/INDEX(K$32:K$62,$A79)-1</f>
        <v>2.4345043448279702E-2</v>
      </c>
      <c r="M79" s="13" cm="1">
        <f t="array" ref="M79">INDEX(M$32:M$62,$A79)/INDEX(L$32:L$62,$A79)-1</f>
        <v>-4.8412502235171462E-2</v>
      </c>
      <c r="N79" s="13" cm="1">
        <f t="array" ref="N79">INDEX(N$32:N$62,$A79)/INDEX(M$32:M$62,$A79)-1</f>
        <v>3.0857468148399958E-2</v>
      </c>
      <c r="O79" s="13" cm="1">
        <f t="array" ref="O79">INDEX(O$32:O$62,$A79)/INDEX(N$32:N$62,$A79)-1</f>
        <v>-4.0383068839802916E-2</v>
      </c>
      <c r="P79" s="13" cm="1">
        <f t="array" ref="P79">INDEX(P$32:P$62,$A79)/INDEX(O$32:O$62,$A79)-1</f>
        <v>2.6729482883605327E-2</v>
      </c>
      <c r="Q79" s="13" cm="1">
        <f t="array" ref="Q79">INDEX(Q$32:Q$62,$A79)/INDEX(P$32:P$62,$A79)-1</f>
        <v>8.2847223733755193E-3</v>
      </c>
      <c r="R79" s="13" cm="1">
        <f t="array" ref="R79">INDEX(R$32:R$62,$A79)/INDEX(Q$32:Q$62,$A79)-1</f>
        <v>-2.2984714132808226E-2</v>
      </c>
      <c r="S79" s="13" cm="1">
        <f t="array" ref="S79">INDEX(S$32:S$62,$A79)/INDEX(R$32:R$62,$A79)-1</f>
        <v>-3.9188988103653344E-2</v>
      </c>
      <c r="T79" s="13" cm="1">
        <f t="array" ref="T79">INDEX(T$32:T$62,$A79)/INDEX(S$32:S$62,$A79)-1</f>
        <v>-5.597871890569206E-2</v>
      </c>
      <c r="U79" s="13" cm="1">
        <f t="array" ref="U79">INDEX(U$32:U$62,$A79)/INDEX(T$32:T$62,$A79)-1</f>
        <v>-6.8599398057441419E-2</v>
      </c>
      <c r="V79" s="13" cm="1">
        <f t="array" ref="V79">INDEX(V$32:V$62,$A79)/INDEX(U$32:U$62,$A79)-1</f>
        <v>-8.1249282886464269E-2</v>
      </c>
      <c r="W79" s="13" cm="1">
        <f t="array" ref="W79">INDEX(W$32:W$62,$A79)/INDEX(V$32:V$62,$A79)-1</f>
        <v>-9.3828009625739894E-2</v>
      </c>
      <c r="X79" s="13" cm="1">
        <f t="array" ref="X79">INDEX(X$32:X$62,$A79)/INDEX(W$32:W$62,$A79)-1</f>
        <v>-0.11271636777740823</v>
      </c>
      <c r="Y79" s="13" cm="1">
        <f t="array" ref="Y79">INDEX(Y$32:Y$62,$A79)/INDEX(X$32:X$62,$A79)-1</f>
        <v>-0.12610285993135806</v>
      </c>
      <c r="Z79" s="13" cm="1">
        <f t="array" ref="Z79">INDEX(Z$32:Z$62,$A79)/INDEX(Y$32:Y$62,$A79)-1</f>
        <v>-0.13121789839689735</v>
      </c>
      <c r="AA79" s="13" cm="1">
        <f t="array" ref="AA79">INDEX(AA$32:AA$62,$A79)/INDEX(Z$32:Z$62,$A79)-1</f>
        <v>-0.12611784241578006</v>
      </c>
      <c r="AB79" s="13" cm="1">
        <f t="array" ref="AB79">INDEX(AB$32:AB$62,$A79)/INDEX(AA$32:AA$62,$A79)-1</f>
        <v>-0.11539730108570367</v>
      </c>
      <c r="AC79" s="13" cm="1">
        <f t="array" ref="AC79">INDEX(AC$32:AC$62,$A79)/INDEX(AB$32:AB$62,$A79)-1</f>
        <v>-9.8000838201724561E-2</v>
      </c>
      <c r="AD79" s="13" cm="1">
        <f t="array" ref="AD79">INDEX(AD$32:AD$62,$A79)/INDEX(AC$32:AC$62,$A79)-1</f>
        <v>-7.4930234049561006E-2</v>
      </c>
      <c r="AE79" s="13" cm="1">
        <f t="array" ref="AE79">INDEX(AE$32:AE$62,$A79)/INDEX(AD$32:AD$62,$A79)-1</f>
        <v>-6.3204928713281094E-2</v>
      </c>
      <c r="AF79" s="13" cm="1">
        <f t="array" ref="AF79">INDEX(AF$32:AF$62,$A79)/INDEX(AE$32:AE$62,$A79)-1</f>
        <v>-6.3076128307620327E-2</v>
      </c>
      <c r="AG79" s="13" cm="1">
        <f t="array" ref="AG79">INDEX(AG$32:AG$62,$A79)/INDEX(AF$32:AF$62,$A79)-1</f>
        <v>-7.0756715394535541E-2</v>
      </c>
      <c r="AH79" s="13" cm="1">
        <f t="array" ref="AH79">INDEX(AH$32:AH$62,$A79)/INDEX(AG$32:AG$62,$A79)-1</f>
        <v>-7.9524095444169718E-2</v>
      </c>
      <c r="AI79" s="13" cm="1">
        <f t="array" ref="AI79">INDEX(AI$32:AI$62,$A79)/INDEX(AH$32:AH$62,$A79)-1</f>
        <v>-9.5681775328083418E-2</v>
      </c>
      <c r="AJ79" s="13" cm="1">
        <f t="array" ref="AJ79">INDEX(AJ$32:AJ$62,$A79)/INDEX(AI$32:AI$62,$A79)-1</f>
        <v>-0.12446458575293995</v>
      </c>
      <c r="AK79" s="13" cm="1">
        <f t="array" ref="AK79">INDEX(AK$32:AK$62,$A79)/INDEX(AJ$32:AJ$62,$A79)-1</f>
        <v>-0.13839383384048665</v>
      </c>
      <c r="AL79" s="13" cm="1">
        <f t="array" ref="AL79">INDEX(AL$32:AL$62,$A79)/INDEX(AK$32:AK$62,$A79)-1</f>
        <v>-0.15707663115268544</v>
      </c>
      <c r="AM79" s="13" cm="1">
        <f t="array" ref="AM79">INDEX(AM$32:AM$62,$A79)/INDEX(AL$32:AL$62,$A79)-1</f>
        <v>-0.18989941560751089</v>
      </c>
      <c r="AN79" s="13" cm="1">
        <f t="array" ref="AN79">INDEX(AN$32:AN$62,$A79)/INDEX(AM$32:AM$62,$A79)-1</f>
        <v>-0.22425512083442756</v>
      </c>
      <c r="AO79" s="13" cm="1">
        <f t="array" ref="AO79">INDEX(AO$32:AO$62,$A79)/INDEX(AN$32:AN$62,$A79)-1</f>
        <v>-0.2494209824954956</v>
      </c>
      <c r="AP79" s="13" cm="1">
        <f t="array" ref="AP79">INDEX(AP$32:AP$62,$A79)/INDEX(AO$32:AO$62,$A79)-1</f>
        <v>-0.26771827370620227</v>
      </c>
      <c r="AQ79" s="13" cm="1">
        <f t="array" ref="AQ79">INDEX(AQ$32:AQ$62,$A79)/INDEX(AP$32:AP$62,$A79)-1</f>
        <v>-0.25737232171086177</v>
      </c>
    </row>
    <row r="80" spans="1:43" outlineLevel="1" x14ac:dyDescent="0.3">
      <c r="A80" cm="1">
        <f t="array" ref="A80">IFERROR(_xlfn.XMATCH($C80&amp;$D80,$C$32:$C$62&amp;$D$32:$D$62),".")</f>
        <v>12</v>
      </c>
      <c r="C80" t="s">
        <v>18</v>
      </c>
      <c r="D80" t="s">
        <v>4</v>
      </c>
      <c r="G80" s="13" cm="1">
        <f t="array" ref="G80">INDEX(G$32:G$62,$A80)/INDEX(F$32:F$62,$A80)-1</f>
        <v>-1.6432641947236815E-2</v>
      </c>
      <c r="H80" s="13" cm="1">
        <f t="array" ref="H80">INDEX(H$32:H$62,$A80)/INDEX(G$32:G$62,$A80)-1</f>
        <v>5.6790649077124833E-2</v>
      </c>
      <c r="I80" s="13" cm="1">
        <f t="array" ref="I80">INDEX(I$32:I$62,$A80)/INDEX(H$32:H$62,$A80)-1</f>
        <v>-5.1283598298591193E-2</v>
      </c>
      <c r="J80" s="13" cm="1">
        <f t="array" ref="J80">INDEX(J$32:J$62,$A80)/INDEX(I$32:I$62,$A80)-1</f>
        <v>5.1327341040641183E-3</v>
      </c>
      <c r="K80" s="13" cm="1">
        <f t="array" ref="K80">INDEX(K$32:K$62,$A80)/INDEX(J$32:J$62,$A80)-1</f>
        <v>-3.1426959056987225E-2</v>
      </c>
      <c r="L80" s="13" cm="1">
        <f t="array" ref="L80">INDEX(L$32:L$62,$A80)/INDEX(K$32:K$62,$A80)-1</f>
        <v>1.2904490126189661E-2</v>
      </c>
      <c r="M80" s="13" cm="1">
        <f t="array" ref="M80">INDEX(M$32:M$62,$A80)/INDEX(L$32:L$62,$A80)-1</f>
        <v>3.2123781042777244E-2</v>
      </c>
      <c r="N80" s="13" cm="1">
        <f t="array" ref="N80">INDEX(N$32:N$62,$A80)/INDEX(M$32:M$62,$A80)-1</f>
        <v>-5.7678547313299688E-2</v>
      </c>
      <c r="O80" s="13" cm="1">
        <f t="array" ref="O80">INDEX(O$32:O$62,$A80)/INDEX(N$32:N$62,$A80)-1</f>
        <v>-4.983176938395284E-2</v>
      </c>
      <c r="P80" s="13" cm="1">
        <f t="array" ref="P80">INDEX(P$32:P$62,$A80)/INDEX(O$32:O$62,$A80)-1</f>
        <v>3.1768328921065292E-2</v>
      </c>
      <c r="Q80" s="13" cm="1">
        <f t="array" ref="Q80">INDEX(Q$32:Q$62,$A80)/INDEX(P$32:P$62,$A80)-1</f>
        <v>-3.0743266830741245E-2</v>
      </c>
      <c r="R80" s="13" cm="1">
        <f t="array" ref="R80">INDEX(R$32:R$62,$A80)/INDEX(Q$32:Q$62,$A80)-1</f>
        <v>-5.7029975610686456E-2</v>
      </c>
      <c r="S80" s="13" cm="1">
        <f t="array" ref="S80">INDEX(S$32:S$62,$A80)/INDEX(R$32:R$62,$A80)-1</f>
        <v>-0.10382382163524595</v>
      </c>
      <c r="T80" s="13" cm="1">
        <f t="array" ref="T80">INDEX(T$32:T$62,$A80)/INDEX(S$32:S$62,$A80)-1</f>
        <v>-0.11245435154072736</v>
      </c>
      <c r="U80" s="13" cm="1">
        <f t="array" ref="U80">INDEX(U$32:U$62,$A80)/INDEX(T$32:T$62,$A80)-1</f>
        <v>-5.9623242947428379E-2</v>
      </c>
      <c r="V80" s="13" cm="1">
        <f t="array" ref="V80">INDEX(V$32:V$62,$A80)/INDEX(U$32:U$62,$A80)-1</f>
        <v>-4.1989206805883139E-2</v>
      </c>
      <c r="W80" s="13" cm="1">
        <f t="array" ref="W80">INDEX(W$32:W$62,$A80)/INDEX(V$32:V$62,$A80)-1</f>
        <v>-3.8993765381174939E-2</v>
      </c>
      <c r="X80" s="13" cm="1">
        <f t="array" ref="X80">INDEX(X$32:X$62,$A80)/INDEX(W$32:W$62,$A80)-1</f>
        <v>-3.1380875741937375E-2</v>
      </c>
      <c r="Y80" s="13" cm="1">
        <f t="array" ref="Y80">INDEX(Y$32:Y$62,$A80)/INDEX(X$32:X$62,$A80)-1</f>
        <v>-2.9343187796982417E-2</v>
      </c>
      <c r="Z80" s="13" cm="1">
        <f t="array" ref="Z80">INDEX(Z$32:Z$62,$A80)/INDEX(Y$32:Y$62,$A80)-1</f>
        <v>-3.1091170295068249E-2</v>
      </c>
      <c r="AA80" s="13" cm="1">
        <f t="array" ref="AA80">INDEX(AA$32:AA$62,$A80)/INDEX(Z$32:Z$62,$A80)-1</f>
        <v>-2.7828239722846981E-2</v>
      </c>
      <c r="AB80" s="13" cm="1">
        <f t="array" ref="AB80">INDEX(AB$32:AB$62,$A80)/INDEX(AA$32:AA$62,$A80)-1</f>
        <v>-2.6787954047605367E-2</v>
      </c>
      <c r="AC80" s="13" cm="1">
        <f t="array" ref="AC80">INDEX(AC$32:AC$62,$A80)/INDEX(AB$32:AB$62,$A80)-1</f>
        <v>-3.2775778590164895E-2</v>
      </c>
      <c r="AD80" s="13" cm="1">
        <f t="array" ref="AD80">INDEX(AD$32:AD$62,$A80)/INDEX(AC$32:AC$62,$A80)-1</f>
        <v>-3.7668550095258824E-2</v>
      </c>
      <c r="AE80" s="13" cm="1">
        <f t="array" ref="AE80">INDEX(AE$32:AE$62,$A80)/INDEX(AD$32:AD$62,$A80)-1</f>
        <v>-3.8404360705796448E-2</v>
      </c>
      <c r="AF80" s="13" cm="1">
        <f t="array" ref="AF80">INDEX(AF$32:AF$62,$A80)/INDEX(AE$32:AE$62,$A80)-1</f>
        <v>-4.0596320780839634E-2</v>
      </c>
      <c r="AG80" s="13" cm="1">
        <f t="array" ref="AG80">INDEX(AG$32:AG$62,$A80)/INDEX(AF$32:AF$62,$A80)-1</f>
        <v>-5.0690329023867942E-2</v>
      </c>
      <c r="AH80" s="13" cm="1">
        <f t="array" ref="AH80">INDEX(AH$32:AH$62,$A80)/INDEX(AG$32:AG$62,$A80)-1</f>
        <v>-6.2809412888897853E-2</v>
      </c>
      <c r="AI80" s="13" cm="1">
        <f t="array" ref="AI80">INDEX(AI$32:AI$62,$A80)/INDEX(AH$32:AH$62,$A80)-1</f>
        <v>-8.4060545371444029E-2</v>
      </c>
      <c r="AJ80" s="13" cm="1">
        <f t="array" ref="AJ80">INDEX(AJ$32:AJ$62,$A80)/INDEX(AI$32:AI$62,$A80)-1</f>
        <v>-0.10285686620363643</v>
      </c>
      <c r="AK80" s="13" cm="1">
        <f t="array" ref="AK80">INDEX(AK$32:AK$62,$A80)/INDEX(AJ$32:AJ$62,$A80)-1</f>
        <v>-0.11691453673034857</v>
      </c>
      <c r="AL80" s="13" cm="1">
        <f t="array" ref="AL80">INDEX(AL$32:AL$62,$A80)/INDEX(AK$32:AK$62,$A80)-1</f>
        <v>-0.15471482569228912</v>
      </c>
      <c r="AM80" s="13" cm="1">
        <f t="array" ref="AM80">INDEX(AM$32:AM$62,$A80)/INDEX(AL$32:AL$62,$A80)-1</f>
        <v>-0.20038401835371911</v>
      </c>
      <c r="AN80" s="13" cm="1">
        <f t="array" ref="AN80">INDEX(AN$32:AN$62,$A80)/INDEX(AM$32:AM$62,$A80)-1</f>
        <v>-0.1968697080260402</v>
      </c>
      <c r="AO80" s="13" cm="1">
        <f t="array" ref="AO80">INDEX(AO$32:AO$62,$A80)/INDEX(AN$32:AN$62,$A80)-1</f>
        <v>-0.23334417045450662</v>
      </c>
      <c r="AP80" s="13" cm="1">
        <f t="array" ref="AP80">INDEX(AP$32:AP$62,$A80)/INDEX(AO$32:AO$62,$A80)-1</f>
        <v>-0.34935661388888051</v>
      </c>
      <c r="AQ80" s="13" cm="1">
        <f t="array" ref="AQ80">INDEX(AQ$32:AQ$62,$A80)/INDEX(AP$32:AP$62,$A80)-1</f>
        <v>-0.46573425562114945</v>
      </c>
    </row>
    <row r="81" spans="1:43" outlineLevel="1" x14ac:dyDescent="0.3">
      <c r="A81" cm="1">
        <f t="array" ref="A81">IFERROR(_xlfn.XMATCH($C81&amp;$D81,$C$32:$C$62&amp;$D$32:$D$62),".")</f>
        <v>25</v>
      </c>
      <c r="C81" t="s">
        <v>18</v>
      </c>
      <c r="D81" t="s">
        <v>22</v>
      </c>
      <c r="G81" s="13" cm="1">
        <f t="array" ref="G81">INDEX(G$32:G$62,$A81)/INDEX(F$32:F$62,$A81)-1</f>
        <v>1.4608000027740431E-2</v>
      </c>
      <c r="H81" s="13" cm="1">
        <f t="array" ref="H81">INDEX(H$32:H$62,$A81)/INDEX(G$32:G$62,$A81)-1</f>
        <v>4.7309303310472117E-2</v>
      </c>
      <c r="I81" s="13" cm="1">
        <f t="array" ref="I81">INDEX(I$32:I$62,$A81)/INDEX(H$32:H$62,$A81)-1</f>
        <v>-4.2921673846294528E-2</v>
      </c>
      <c r="J81" s="13" cm="1">
        <f t="array" ref="J81">INDEX(J$32:J$62,$A81)/INDEX(I$32:I$62,$A81)-1</f>
        <v>7.1415359200697193E-2</v>
      </c>
      <c r="K81" s="13" cm="1">
        <f t="array" ref="K81">INDEX(K$32:K$62,$A81)/INDEX(J$32:J$62,$A81)-1</f>
        <v>-3.3098450174246175E-2</v>
      </c>
      <c r="L81" s="13" cm="1">
        <f t="array" ref="L81">INDEX(L$32:L$62,$A81)/INDEX(K$32:K$62,$A81)-1</f>
        <v>2.2713365841991795E-2</v>
      </c>
      <c r="M81" s="13" cm="1">
        <f t="array" ref="M81">INDEX(M$32:M$62,$A81)/INDEX(L$32:L$62,$A81)-1</f>
        <v>2.6921414196892535E-2</v>
      </c>
      <c r="N81" s="13" cm="1">
        <f t="array" ref="N81">INDEX(N$32:N$62,$A81)/INDEX(M$32:M$62,$A81)-1</f>
        <v>-1.400344353822125E-2</v>
      </c>
      <c r="O81" s="13" cm="1">
        <f t="array" ref="O81">INDEX(O$32:O$62,$A81)/INDEX(N$32:N$62,$A81)-1</f>
        <v>-5.2989223639605898E-2</v>
      </c>
      <c r="P81" s="13" cm="1">
        <f t="array" ref="P81">INDEX(P$32:P$62,$A81)/INDEX(O$32:O$62,$A81)-1</f>
        <v>4.6854801855062966E-3</v>
      </c>
      <c r="Q81" s="13" cm="1">
        <f t="array" ref="Q81">INDEX(Q$32:Q$62,$A81)/INDEX(P$32:P$62,$A81)-1</f>
        <v>-2.0385455758161752E-3</v>
      </c>
      <c r="R81" s="13" cm="1">
        <f t="array" ref="R81">INDEX(R$32:R$62,$A81)/INDEX(Q$32:Q$62,$A81)-1</f>
        <v>-2.2496745175797139E-2</v>
      </c>
      <c r="S81" s="13" cm="1">
        <f t="array" ref="S81">INDEX(S$32:S$62,$A81)/INDEX(R$32:R$62,$A81)-1</f>
        <v>-3.9738723770219031E-2</v>
      </c>
      <c r="T81" s="13" cm="1">
        <f t="array" ref="T81">INDEX(T$32:T$62,$A81)/INDEX(S$32:S$62,$A81)-1</f>
        <v>-4.4881771284352889E-2</v>
      </c>
      <c r="U81" s="13" cm="1">
        <f t="array" ref="U81">INDEX(U$32:U$62,$A81)/INDEX(T$32:T$62,$A81)-1</f>
        <v>-3.5711533428309794E-2</v>
      </c>
      <c r="V81" s="13" cm="1">
        <f t="array" ref="V81">INDEX(V$32:V$62,$A81)/INDEX(U$32:U$62,$A81)-1</f>
        <v>-3.5366111033344416E-2</v>
      </c>
      <c r="W81" s="13" cm="1">
        <f t="array" ref="W81">INDEX(W$32:W$62,$A81)/INDEX(V$32:V$62,$A81)-1</f>
        <v>-3.9605828027515E-2</v>
      </c>
      <c r="X81" s="13" cm="1">
        <f t="array" ref="X81">INDEX(X$32:X$62,$A81)/INDEX(W$32:W$62,$A81)-1</f>
        <v>-4.5285996409676121E-2</v>
      </c>
      <c r="Y81" s="13" cm="1">
        <f t="array" ref="Y81">INDEX(Y$32:Y$62,$A81)/INDEX(X$32:X$62,$A81)-1</f>
        <v>-5.1426801738735484E-2</v>
      </c>
      <c r="Z81" s="13" cm="1">
        <f t="array" ref="Z81">INDEX(Z$32:Z$62,$A81)/INDEX(Y$32:Y$62,$A81)-1</f>
        <v>-5.9970489068630561E-2</v>
      </c>
      <c r="AA81" s="13" cm="1">
        <f t="array" ref="AA81">INDEX(AA$32:AA$62,$A81)/INDEX(Z$32:Z$62,$A81)-1</f>
        <v>-6.6410133257137627E-2</v>
      </c>
      <c r="AB81" s="13" cm="1">
        <f t="array" ref="AB81">INDEX(AB$32:AB$62,$A81)/INDEX(AA$32:AA$62,$A81)-1</f>
        <v>-7.2092880532389048E-2</v>
      </c>
      <c r="AC81" s="13" cm="1">
        <f t="array" ref="AC81">INDEX(AC$32:AC$62,$A81)/INDEX(AB$32:AB$62,$A81)-1</f>
        <v>-7.6314686448549218E-2</v>
      </c>
      <c r="AD81" s="13" cm="1">
        <f t="array" ref="AD81">INDEX(AD$32:AD$62,$A81)/INDEX(AC$32:AC$62,$A81)-1</f>
        <v>-7.6376741078273525E-2</v>
      </c>
      <c r="AE81" s="13" cm="1">
        <f t="array" ref="AE81">INDEX(AE$32:AE$62,$A81)/INDEX(AD$32:AD$62,$A81)-1</f>
        <v>-7.4664651667084803E-2</v>
      </c>
      <c r="AF81" s="13" cm="1">
        <f t="array" ref="AF81">INDEX(AF$32:AF$62,$A81)/INDEX(AE$32:AE$62,$A81)-1</f>
        <v>-7.5597010286719946E-2</v>
      </c>
      <c r="AG81" s="13" cm="1">
        <f t="array" ref="AG81">INDEX(AG$32:AG$62,$A81)/INDEX(AF$32:AF$62,$A81)-1</f>
        <v>-7.6949066248269693E-2</v>
      </c>
      <c r="AH81" s="13" cm="1">
        <f t="array" ref="AH81">INDEX(AH$32:AH$62,$A81)/INDEX(AG$32:AG$62,$A81)-1</f>
        <v>-7.8623092005620676E-2</v>
      </c>
      <c r="AI81" s="13" cm="1">
        <f t="array" ref="AI81">INDEX(AI$32:AI$62,$A81)/INDEX(AH$32:AH$62,$A81)-1</f>
        <v>-8.8089730780405606E-2</v>
      </c>
      <c r="AJ81" s="13" cm="1">
        <f t="array" ref="AJ81">INDEX(AJ$32:AJ$62,$A81)/INDEX(AI$32:AI$62,$A81)-1</f>
        <v>-0.10744800778709707</v>
      </c>
      <c r="AK81" s="13" cm="1">
        <f t="array" ref="AK81">INDEX(AK$32:AK$62,$A81)/INDEX(AJ$32:AJ$62,$A81)-1</f>
        <v>-0.12373690745834687</v>
      </c>
      <c r="AL81" s="13" cm="1">
        <f t="array" ref="AL81">INDEX(AL$32:AL$62,$A81)/INDEX(AK$32:AK$62,$A81)-1</f>
        <v>-0.15330401462433374</v>
      </c>
      <c r="AM81" s="13" cm="1">
        <f t="array" ref="AM81">INDEX(AM$32:AM$62,$A81)/INDEX(AL$32:AL$62,$A81)-1</f>
        <v>-0.19186015954288682</v>
      </c>
      <c r="AN81" s="13" cm="1">
        <f t="array" ref="AN81">INDEX(AN$32:AN$62,$A81)/INDEX(AM$32:AM$62,$A81)-1</f>
        <v>-0.21356258925978078</v>
      </c>
      <c r="AO81" s="13" cm="1">
        <f t="array" ref="AO81">INDEX(AO$32:AO$62,$A81)/INDEX(AN$32:AN$62,$A81)-1</f>
        <v>-0.24751396135867154</v>
      </c>
      <c r="AP81" s="13" cm="1">
        <f t="array" ref="AP81">INDEX(AP$32:AP$62,$A81)/INDEX(AO$32:AO$62,$A81)-1</f>
        <v>-0.30682100919244437</v>
      </c>
      <c r="AQ81" s="13" cm="1">
        <f t="array" ref="AQ81">INDEX(AQ$32:AQ$62,$A81)/INDEX(AP$32:AP$62,$A81)-1</f>
        <v>-0.35002346116347016</v>
      </c>
    </row>
    <row r="82" spans="1:43" outlineLevel="1" x14ac:dyDescent="0.3">
      <c r="A82" t="str" cm="1">
        <f t="array" ref="A82">IFERROR(_xlfn.XMATCH($C82&amp;$D82,$C$32:$C$62&amp;$D$32:$D$62),".")</f>
        <v>.</v>
      </c>
      <c r="C82" t="s">
        <v>25</v>
      </c>
      <c r="D82" t="s">
        <v>2</v>
      </c>
      <c r="G82" s="14">
        <f t="shared" ref="G82:AQ84" si="24">SUM(G38,G41)/SUM(F38,F41)-1</f>
        <v>2.1213167379178444E-2</v>
      </c>
      <c r="H82" s="14">
        <f t="shared" si="24"/>
        <v>4.9389338315229514E-2</v>
      </c>
      <c r="I82" s="14">
        <f t="shared" si="24"/>
        <v>-6.2417107353527679E-2</v>
      </c>
      <c r="J82" s="14">
        <f t="shared" si="24"/>
        <v>9.7671560647352162E-2</v>
      </c>
      <c r="K82" s="14">
        <f t="shared" si="24"/>
        <v>-3.3222364920938885E-2</v>
      </c>
      <c r="L82" s="14">
        <f t="shared" si="24"/>
        <v>2.2801527260716048E-2</v>
      </c>
      <c r="M82" s="14">
        <f t="shared" si="24"/>
        <v>4.3634489548114219E-2</v>
      </c>
      <c r="N82" s="14">
        <f t="shared" si="24"/>
        <v>-8.2534751313303456E-3</v>
      </c>
      <c r="O82" s="14">
        <f t="shared" si="24"/>
        <v>-6.0525906860357193E-2</v>
      </c>
      <c r="P82" s="14">
        <f t="shared" si="24"/>
        <v>-1.4869322390394069E-2</v>
      </c>
      <c r="Q82" s="14">
        <f t="shared" si="24"/>
        <v>5.9451570422925926E-3</v>
      </c>
      <c r="R82" s="14">
        <f t="shared" si="24"/>
        <v>-6.6200374293503561E-3</v>
      </c>
      <c r="S82" s="14">
        <f t="shared" si="24"/>
        <v>-1.2301427512197316E-2</v>
      </c>
      <c r="T82" s="14">
        <f t="shared" si="24"/>
        <v>-1.4411507500094234E-2</v>
      </c>
      <c r="U82" s="14">
        <f t="shared" si="24"/>
        <v>-1.5859809187112606E-2</v>
      </c>
      <c r="V82" s="14">
        <f t="shared" si="24"/>
        <v>-1.805123286976984E-2</v>
      </c>
      <c r="W82" s="14">
        <f t="shared" si="24"/>
        <v>-2.31282242299512E-2</v>
      </c>
      <c r="X82" s="14">
        <f t="shared" si="24"/>
        <v>-3.0539993377800112E-2</v>
      </c>
      <c r="Y82" s="14">
        <f t="shared" si="24"/>
        <v>-3.9056742196259875E-2</v>
      </c>
      <c r="Z82" s="14">
        <f t="shared" si="24"/>
        <v>-5.247011755483677E-2</v>
      </c>
      <c r="AA82" s="14">
        <f t="shared" si="24"/>
        <v>-6.6277838409378176E-2</v>
      </c>
      <c r="AB82" s="14">
        <f t="shared" si="24"/>
        <v>-7.900168823987308E-2</v>
      </c>
      <c r="AC82" s="14">
        <f t="shared" si="24"/>
        <v>-8.8047887462273988E-2</v>
      </c>
      <c r="AD82" s="14">
        <f t="shared" si="24"/>
        <v>-9.1723168608337624E-2</v>
      </c>
      <c r="AE82" s="14">
        <f t="shared" si="24"/>
        <v>-9.1877921419583619E-2</v>
      </c>
      <c r="AF82" s="14">
        <f t="shared" si="24"/>
        <v>-9.3427965813842828E-2</v>
      </c>
      <c r="AG82" s="14">
        <f t="shared" si="24"/>
        <v>-9.038568464493224E-2</v>
      </c>
      <c r="AH82" s="14">
        <f t="shared" si="24"/>
        <v>-8.6056400229637231E-2</v>
      </c>
      <c r="AI82" s="14">
        <f t="shared" si="24"/>
        <v>-8.8440253660683865E-2</v>
      </c>
      <c r="AJ82" s="14">
        <f t="shared" si="24"/>
        <v>-0.10607808623560477</v>
      </c>
      <c r="AK82" s="14">
        <f t="shared" si="24"/>
        <v>-0.12405900436394579</v>
      </c>
      <c r="AL82" s="14">
        <f t="shared" si="24"/>
        <v>-0.15181476371750424</v>
      </c>
      <c r="AM82" s="14">
        <f t="shared" si="24"/>
        <v>-0.18799189135025784</v>
      </c>
      <c r="AN82" s="14">
        <f t="shared" si="24"/>
        <v>-0.21960776000620008</v>
      </c>
      <c r="AO82" s="14">
        <f t="shared" si="24"/>
        <v>-0.25432091197173567</v>
      </c>
      <c r="AP82" s="14">
        <f t="shared" si="24"/>
        <v>-0.29263280293159299</v>
      </c>
      <c r="AQ82" s="14">
        <f t="shared" si="24"/>
        <v>-0.3141265906553885</v>
      </c>
    </row>
    <row r="83" spans="1:43" outlineLevel="1" x14ac:dyDescent="0.3">
      <c r="A83" t="str" cm="1">
        <f t="array" ref="A83">IFERROR(_xlfn.XMATCH($C83&amp;$D83,$C$32:$C$62&amp;$D$32:$D$62),".")</f>
        <v>.</v>
      </c>
      <c r="C83" t="s">
        <v>25</v>
      </c>
      <c r="D83" t="s">
        <v>3</v>
      </c>
      <c r="G83" s="14">
        <f t="shared" si="24"/>
        <v>1.4804940501075725E-2</v>
      </c>
      <c r="H83" s="14">
        <f t="shared" si="24"/>
        <v>5.0646723342981259E-2</v>
      </c>
      <c r="I83" s="14">
        <f t="shared" si="24"/>
        <v>-1.7073357119233523E-2</v>
      </c>
      <c r="J83" s="14">
        <f t="shared" si="24"/>
        <v>5.8394462935737801E-2</v>
      </c>
      <c r="K83" s="14">
        <f t="shared" si="24"/>
        <v>2.1645673273764654E-3</v>
      </c>
      <c r="L83" s="14">
        <f t="shared" si="24"/>
        <v>1.9958724732416666E-2</v>
      </c>
      <c r="M83" s="14">
        <f t="shared" si="24"/>
        <v>-6.1104287973704818E-2</v>
      </c>
      <c r="N83" s="14">
        <f t="shared" si="24"/>
        <v>6.3682578998582873E-2</v>
      </c>
      <c r="O83" s="14">
        <f t="shared" si="24"/>
        <v>-4.4079776999998876E-2</v>
      </c>
      <c r="P83" s="14">
        <f t="shared" si="24"/>
        <v>1.2777875129883043E-2</v>
      </c>
      <c r="Q83" s="14">
        <f t="shared" si="24"/>
        <v>2.8597521263844516E-3</v>
      </c>
      <c r="R83" s="14">
        <f t="shared" si="24"/>
        <v>-2.2984714132808226E-2</v>
      </c>
      <c r="S83" s="14">
        <f t="shared" si="24"/>
        <v>-3.9188988103653455E-2</v>
      </c>
      <c r="T83" s="14">
        <f t="shared" si="24"/>
        <v>-5.597871890569206E-2</v>
      </c>
      <c r="U83" s="14">
        <f t="shared" si="24"/>
        <v>-6.859939805744153E-2</v>
      </c>
      <c r="V83" s="14">
        <f t="shared" si="24"/>
        <v>-8.124928288646438E-2</v>
      </c>
      <c r="W83" s="14">
        <f t="shared" si="24"/>
        <v>-9.3828009625739894E-2</v>
      </c>
      <c r="X83" s="14">
        <f t="shared" si="24"/>
        <v>-0.11271636777740823</v>
      </c>
      <c r="Y83" s="14">
        <f t="shared" si="24"/>
        <v>-0.12610285993135806</v>
      </c>
      <c r="Z83" s="14">
        <f t="shared" si="24"/>
        <v>-0.13121789839689746</v>
      </c>
      <c r="AA83" s="14">
        <f t="shared" si="24"/>
        <v>-0.12611784241578017</v>
      </c>
      <c r="AB83" s="14">
        <f t="shared" si="24"/>
        <v>-0.11539730108570356</v>
      </c>
      <c r="AC83" s="14">
        <f t="shared" si="24"/>
        <v>-9.8000838201724672E-2</v>
      </c>
      <c r="AD83" s="14">
        <f t="shared" si="24"/>
        <v>-7.4930234049561006E-2</v>
      </c>
      <c r="AE83" s="14">
        <f t="shared" si="24"/>
        <v>-6.3204928713281094E-2</v>
      </c>
      <c r="AF83" s="14">
        <f t="shared" si="24"/>
        <v>-6.3076128307620327E-2</v>
      </c>
      <c r="AG83" s="14">
        <f t="shared" si="24"/>
        <v>-7.075671539453543E-2</v>
      </c>
      <c r="AH83" s="14">
        <f t="shared" si="24"/>
        <v>-7.9524095444169718E-2</v>
      </c>
      <c r="AI83" s="14">
        <f t="shared" si="24"/>
        <v>-9.5681775328083307E-2</v>
      </c>
      <c r="AJ83" s="14">
        <f t="shared" si="24"/>
        <v>-0.12446458575293995</v>
      </c>
      <c r="AK83" s="14">
        <f t="shared" si="24"/>
        <v>-0.13839383384048654</v>
      </c>
      <c r="AL83" s="14">
        <f t="shared" si="24"/>
        <v>-0.15707663115268544</v>
      </c>
      <c r="AM83" s="14">
        <f t="shared" si="24"/>
        <v>-0.18989941560751089</v>
      </c>
      <c r="AN83" s="14">
        <f t="shared" si="24"/>
        <v>-0.22425512083442745</v>
      </c>
      <c r="AO83" s="14">
        <f t="shared" si="24"/>
        <v>-0.2494209824954956</v>
      </c>
      <c r="AP83" s="14">
        <f t="shared" si="24"/>
        <v>-0.26771827370620227</v>
      </c>
      <c r="AQ83" s="14">
        <f t="shared" si="24"/>
        <v>-0.25737232171086177</v>
      </c>
    </row>
    <row r="84" spans="1:43" outlineLevel="1" x14ac:dyDescent="0.3">
      <c r="A84" t="str" cm="1">
        <f t="array" ref="A84">IFERROR(_xlfn.XMATCH($C84&amp;$D84,$C$32:$C$62&amp;$D$32:$D$62),".")</f>
        <v>.</v>
      </c>
      <c r="C84" t="s">
        <v>25</v>
      </c>
      <c r="D84" t="s">
        <v>4</v>
      </c>
      <c r="G84" s="14">
        <f t="shared" si="24"/>
        <v>1.712875485949894E-2</v>
      </c>
      <c r="H84" s="14">
        <f t="shared" si="24"/>
        <v>9.8975318317975347E-3</v>
      </c>
      <c r="I84" s="14">
        <f t="shared" si="24"/>
        <v>-0.11372911141557629</v>
      </c>
      <c r="J84" s="14">
        <f t="shared" si="24"/>
        <v>-2.2287597702231987E-2</v>
      </c>
      <c r="K84" s="14">
        <f t="shared" si="24"/>
        <v>1.8994583873674697E-2</v>
      </c>
      <c r="L84" s="14">
        <f t="shared" si="24"/>
        <v>1.381887951733729E-2</v>
      </c>
      <c r="M84" s="14">
        <f t="shared" si="24"/>
        <v>-2.0908966597466438E-2</v>
      </c>
      <c r="N84" s="14">
        <f t="shared" si="24"/>
        <v>2.4226958970312795E-2</v>
      </c>
      <c r="O84" s="14">
        <f t="shared" si="24"/>
        <v>-1.8622482247242833E-2</v>
      </c>
      <c r="P84" s="14">
        <f t="shared" si="24"/>
        <v>-0.11379503302516591</v>
      </c>
      <c r="Q84" s="14">
        <f t="shared" si="24"/>
        <v>1.2470406125593581E-2</v>
      </c>
      <c r="R84" s="14">
        <f t="shared" si="24"/>
        <v>-5.7029975610686456E-2</v>
      </c>
      <c r="S84" s="14">
        <f t="shared" si="24"/>
        <v>-0.10382382163524595</v>
      </c>
      <c r="T84" s="14">
        <f t="shared" si="24"/>
        <v>-0.11245435154072736</v>
      </c>
      <c r="U84" s="14">
        <f t="shared" si="24"/>
        <v>-5.962324294742849E-2</v>
      </c>
      <c r="V84" s="14">
        <f t="shared" si="24"/>
        <v>-4.198920680588325E-2</v>
      </c>
      <c r="W84" s="14">
        <f t="shared" si="24"/>
        <v>-3.8993765381174827E-2</v>
      </c>
      <c r="X84" s="14">
        <f t="shared" si="24"/>
        <v>-3.1380875741937597E-2</v>
      </c>
      <c r="Y84" s="14">
        <f t="shared" si="24"/>
        <v>-2.9343187796982306E-2</v>
      </c>
      <c r="Z84" s="14">
        <f t="shared" si="24"/>
        <v>-3.1091170295068249E-2</v>
      </c>
      <c r="AA84" s="14">
        <f t="shared" si="24"/>
        <v>-2.7828239722847092E-2</v>
      </c>
      <c r="AB84" s="14">
        <f t="shared" si="24"/>
        <v>-2.6787954047605367E-2</v>
      </c>
      <c r="AC84" s="14">
        <f t="shared" si="24"/>
        <v>-3.2775778590164895E-2</v>
      </c>
      <c r="AD84" s="14">
        <f t="shared" si="24"/>
        <v>-3.7668550095258824E-2</v>
      </c>
      <c r="AE84" s="14">
        <f t="shared" si="24"/>
        <v>-3.8404360705796448E-2</v>
      </c>
      <c r="AF84" s="14">
        <f t="shared" si="24"/>
        <v>-4.0596320780839634E-2</v>
      </c>
      <c r="AG84" s="14">
        <f t="shared" si="24"/>
        <v>-5.0690329023867831E-2</v>
      </c>
      <c r="AH84" s="14">
        <f t="shared" si="24"/>
        <v>-6.2809412888897964E-2</v>
      </c>
      <c r="AI84" s="14">
        <f t="shared" si="24"/>
        <v>-8.4060545371443918E-2</v>
      </c>
      <c r="AJ84" s="14">
        <f t="shared" si="24"/>
        <v>-0.10285686620363643</v>
      </c>
      <c r="AK84" s="14">
        <f t="shared" si="24"/>
        <v>-0.11691453673034857</v>
      </c>
      <c r="AL84" s="14">
        <f t="shared" si="24"/>
        <v>-0.15471482569228923</v>
      </c>
      <c r="AM84" s="14">
        <f t="shared" si="24"/>
        <v>-0.200384018353719</v>
      </c>
      <c r="AN84" s="14">
        <f t="shared" si="24"/>
        <v>-0.19686970802604009</v>
      </c>
      <c r="AO84" s="14">
        <f t="shared" si="24"/>
        <v>-0.23334417045450673</v>
      </c>
      <c r="AP84" s="14">
        <f t="shared" si="24"/>
        <v>-0.3493566138888804</v>
      </c>
      <c r="AQ84" s="14">
        <f t="shared" si="24"/>
        <v>-0.46573425562114945</v>
      </c>
    </row>
    <row r="85" spans="1:43" outlineLevel="1" x14ac:dyDescent="0.3">
      <c r="A85" t="str" cm="1">
        <f t="array" ref="A85">IFERROR(_xlfn.XMATCH($C85&amp;$D85,$C$32:$C$62&amp;$D$32:$D$62),".")</f>
        <v>.</v>
      </c>
      <c r="C85" t="s">
        <v>25</v>
      </c>
      <c r="D85" t="s">
        <v>22</v>
      </c>
      <c r="G85" s="15">
        <f>SUM(G55:G56)/SUM(F55:F56)-1</f>
        <v>1.8072919471871174E-2</v>
      </c>
      <c r="H85" s="15">
        <f t="shared" ref="H85:AQ85" si="25">SUM(H55:H56)/SUM(G55:G56)-1</f>
        <v>2.9868628981866818E-2</v>
      </c>
      <c r="I85" s="15">
        <f t="shared" si="25"/>
        <v>-7.9666942672991681E-2</v>
      </c>
      <c r="J85" s="15">
        <f t="shared" si="25"/>
        <v>3.3758349908323826E-2</v>
      </c>
      <c r="K85" s="15">
        <f t="shared" si="25"/>
        <v>-3.1795368784893752E-3</v>
      </c>
      <c r="L85" s="15">
        <f t="shared" si="25"/>
        <v>1.8159064633886723E-2</v>
      </c>
      <c r="M85" s="15">
        <f t="shared" si="25"/>
        <v>-5.771535390158844E-3</v>
      </c>
      <c r="N85" s="15">
        <f t="shared" si="25"/>
        <v>1.9303931494673243E-2</v>
      </c>
      <c r="O85" s="15">
        <f t="shared" si="25"/>
        <v>-3.8580640444248582E-2</v>
      </c>
      <c r="P85" s="15">
        <f t="shared" si="25"/>
        <v>-5.5069859946237809E-2</v>
      </c>
      <c r="Q85" s="15">
        <f t="shared" si="25"/>
        <v>8.1320542058429535E-3</v>
      </c>
      <c r="R85" s="15">
        <f t="shared" si="25"/>
        <v>-3.1686022040947059E-2</v>
      </c>
      <c r="S85" s="15">
        <f t="shared" si="25"/>
        <v>-5.6257740795757627E-2</v>
      </c>
      <c r="T85" s="15">
        <f t="shared" si="25"/>
        <v>-6.2151388337426172E-2</v>
      </c>
      <c r="U85" s="15">
        <f t="shared" si="25"/>
        <v>-4.3337175538088579E-2</v>
      </c>
      <c r="V85" s="15">
        <f t="shared" si="25"/>
        <v>-3.9696089078346986E-2</v>
      </c>
      <c r="W85" s="15">
        <f t="shared" si="25"/>
        <v>-4.2653459250891701E-2</v>
      </c>
      <c r="X85" s="15">
        <f t="shared" si="25"/>
        <v>-4.5860170496621611E-2</v>
      </c>
      <c r="Y85" s="15">
        <f t="shared" si="25"/>
        <v>-5.0167661053237889E-2</v>
      </c>
      <c r="Z85" s="15">
        <f t="shared" si="25"/>
        <v>-5.6516066862048131E-2</v>
      </c>
      <c r="AA85" s="15">
        <f t="shared" si="25"/>
        <v>-5.9634969477377009E-2</v>
      </c>
      <c r="AB85" s="15">
        <f t="shared" si="25"/>
        <v>-6.2454892268703155E-2</v>
      </c>
      <c r="AC85" s="15">
        <f t="shared" si="25"/>
        <v>-6.5773861945290113E-2</v>
      </c>
      <c r="AD85" s="15">
        <f t="shared" si="25"/>
        <v>-6.5853616538147364E-2</v>
      </c>
      <c r="AE85" s="15">
        <f t="shared" si="25"/>
        <v>-6.4140284852915341E-2</v>
      </c>
      <c r="AF85" s="15">
        <f t="shared" si="25"/>
        <v>-6.5115969536625351E-2</v>
      </c>
      <c r="AG85" s="15">
        <f t="shared" si="25"/>
        <v>-6.900590600404044E-2</v>
      </c>
      <c r="AH85" s="15">
        <f t="shared" si="25"/>
        <v>-7.3918734326681945E-2</v>
      </c>
      <c r="AI85" s="15">
        <f t="shared" si="25"/>
        <v>-8.7145821294077219E-2</v>
      </c>
      <c r="AJ85" s="15">
        <f t="shared" si="25"/>
        <v>-0.10666786387839644</v>
      </c>
      <c r="AK85" s="15">
        <f t="shared" si="25"/>
        <v>-0.12217310128313241</v>
      </c>
      <c r="AL85" s="15">
        <f t="shared" si="25"/>
        <v>-0.1538690769322355</v>
      </c>
      <c r="AM85" s="15">
        <f t="shared" si="25"/>
        <v>-0.1944090977495051</v>
      </c>
      <c r="AN85" s="15">
        <f t="shared" si="25"/>
        <v>-0.20884882729858911</v>
      </c>
      <c r="AO85" s="15">
        <f t="shared" si="25"/>
        <v>-0.24319568969350225</v>
      </c>
      <c r="AP85" s="15">
        <f t="shared" si="25"/>
        <v>-0.31882348042052799</v>
      </c>
      <c r="AQ85" s="15">
        <f t="shared" si="25"/>
        <v>-0.3812785513965623</v>
      </c>
    </row>
    <row r="86" spans="1:43" outlineLevel="1" x14ac:dyDescent="0.3">
      <c r="A86" cm="1">
        <f t="array" ref="A86">IFERROR(_xlfn.XMATCH($C86&amp;$D86,$C$32:$C$62&amp;$D$32:$D$62),".")</f>
        <v>13</v>
      </c>
      <c r="C86" t="s">
        <v>19</v>
      </c>
      <c r="D86" t="s">
        <v>2</v>
      </c>
      <c r="G86" s="13" cm="1">
        <f t="array" ref="G86">INDEX(G$32:G$62,$A86)/INDEX(F$32:F$62,$A86)-1</f>
        <v>-3.3915724563206573E-2</v>
      </c>
      <c r="H86" s="13" cm="1">
        <f t="array" ref="H86">INDEX(H$32:H$62,$A86)/INDEX(G$32:G$62,$A86)-1</f>
        <v>6.5957446808510678E-2</v>
      </c>
      <c r="I86" s="13" cm="1">
        <f t="array" ref="I86">INDEX(I$32:I$62,$A86)/INDEX(H$32:H$62,$A86)-1</f>
        <v>-2.8942115768463061E-2</v>
      </c>
      <c r="J86" s="13" cm="1">
        <f t="array" ref="J86">INDEX(J$32:J$62,$A86)/INDEX(I$32:I$62,$A86)-1</f>
        <v>-2.0554984583761593E-3</v>
      </c>
      <c r="K86" s="13" cm="1">
        <f t="array" ref="K86">INDEX(K$32:K$62,$A86)/INDEX(J$32:J$62,$A86)-1</f>
        <v>-1.0298661174047319E-2</v>
      </c>
      <c r="L86" s="13" cm="1">
        <f t="array" ref="L86">INDEX(L$32:L$62,$A86)/INDEX(K$32:K$62,$A86)-1</f>
        <v>1.2141519250780552E-2</v>
      </c>
      <c r="M86" s="13" cm="1">
        <f t="array" ref="M86">INDEX(M$32:M$62,$A86)/INDEX(L$32:L$62,$A86)-1</f>
        <v>-1.261787166844186E-2</v>
      </c>
      <c r="N86" s="13" cm="1">
        <f t="array" ref="N86">INDEX(N$32:N$62,$A86)/INDEX(M$32:M$62,$A86)-1</f>
        <v>-9.3576080675138451E-3</v>
      </c>
      <c r="O86" s="13" cm="1">
        <f t="array" ref="O86">INDEX(O$32:O$62,$A86)/INDEX(N$32:N$62,$A86)-1</f>
        <v>-1.6505011519768575E-2</v>
      </c>
      <c r="P86" s="13" cm="1">
        <f t="array" ref="P86">INDEX(P$32:P$62,$A86)/INDEX(O$32:O$62,$A86)-1</f>
        <v>-2.8905070024441426E-2</v>
      </c>
      <c r="Q86" s="13" cm="1">
        <f t="array" ref="Q86">INDEX(Q$32:Q$62,$A86)/INDEX(P$32:P$62,$A86)-1</f>
        <v>-3.6893868336549396E-3</v>
      </c>
      <c r="R86" s="13" cm="1">
        <f t="array" ref="R86">INDEX(R$32:R$62,$A86)/INDEX(Q$32:Q$62,$A86)-1</f>
        <v>-6.6200374293501341E-3</v>
      </c>
      <c r="S86" s="13" cm="1">
        <f t="array" ref="S86">INDEX(S$32:S$62,$A86)/INDEX(R$32:R$62,$A86)-1</f>
        <v>-1.2301427512197427E-2</v>
      </c>
      <c r="T86" s="13" cm="1">
        <f t="array" ref="T86">INDEX(T$32:T$62,$A86)/INDEX(S$32:S$62,$A86)-1</f>
        <v>-1.4411507500094234E-2</v>
      </c>
      <c r="U86" s="13" cm="1">
        <f t="array" ref="U86">INDEX(U$32:U$62,$A86)/INDEX(T$32:T$62,$A86)-1</f>
        <v>-1.5859809187112495E-2</v>
      </c>
      <c r="V86" s="13" cm="1">
        <f t="array" ref="V86">INDEX(V$32:V$62,$A86)/INDEX(U$32:U$62,$A86)-1</f>
        <v>-1.8051232869769951E-2</v>
      </c>
      <c r="W86" s="13" cm="1">
        <f t="array" ref="W86">INDEX(W$32:W$62,$A86)/INDEX(V$32:V$62,$A86)-1</f>
        <v>-2.3128224229951089E-2</v>
      </c>
      <c r="X86" s="13" cm="1">
        <f t="array" ref="X86">INDEX(X$32:X$62,$A86)/INDEX(W$32:W$62,$A86)-1</f>
        <v>-3.0539993377800223E-2</v>
      </c>
      <c r="Y86" s="13" cm="1">
        <f t="array" ref="Y86">INDEX(Y$32:Y$62,$A86)/INDEX(X$32:X$62,$A86)-1</f>
        <v>-3.9056742196259764E-2</v>
      </c>
      <c r="Z86" s="13" cm="1">
        <f t="array" ref="Z86">INDEX(Z$32:Z$62,$A86)/INDEX(Y$32:Y$62,$A86)-1</f>
        <v>-5.247011755483677E-2</v>
      </c>
      <c r="AA86" s="13" cm="1">
        <f t="array" ref="AA86">INDEX(AA$32:AA$62,$A86)/INDEX(Z$32:Z$62,$A86)-1</f>
        <v>-6.6277838409377954E-2</v>
      </c>
      <c r="AB86" s="13" cm="1">
        <f t="array" ref="AB86">INDEX(AB$32:AB$62,$A86)/INDEX(AA$32:AA$62,$A86)-1</f>
        <v>-7.9001688239873302E-2</v>
      </c>
      <c r="AC86" s="13" cm="1">
        <f t="array" ref="AC86">INDEX(AC$32:AC$62,$A86)/INDEX(AB$32:AB$62,$A86)-1</f>
        <v>-8.8047887462273988E-2</v>
      </c>
      <c r="AD86" s="13" cm="1">
        <f t="array" ref="AD86">INDEX(AD$32:AD$62,$A86)/INDEX(AC$32:AC$62,$A86)-1</f>
        <v>-9.1723168608337513E-2</v>
      </c>
      <c r="AE86" s="13" cm="1">
        <f t="array" ref="AE86">INDEX(AE$32:AE$62,$A86)/INDEX(AD$32:AD$62,$A86)-1</f>
        <v>-9.187792141958373E-2</v>
      </c>
      <c r="AF86" s="13" cm="1">
        <f t="array" ref="AF86">INDEX(AF$32:AF$62,$A86)/INDEX(AE$32:AE$62,$A86)-1</f>
        <v>-9.3427965813842828E-2</v>
      </c>
      <c r="AG86" s="13" cm="1">
        <f t="array" ref="AG86">INDEX(AG$32:AG$62,$A86)/INDEX(AF$32:AF$62,$A86)-1</f>
        <v>-9.0385684644932129E-2</v>
      </c>
      <c r="AH86" s="13" cm="1">
        <f t="array" ref="AH86">INDEX(AH$32:AH$62,$A86)/INDEX(AG$32:AG$62,$A86)-1</f>
        <v>-8.6056400229637342E-2</v>
      </c>
      <c r="AI86" s="13" cm="1">
        <f t="array" ref="AI86">INDEX(AI$32:AI$62,$A86)/INDEX(AH$32:AH$62,$A86)-1</f>
        <v>-8.8440253660683865E-2</v>
      </c>
      <c r="AJ86" s="13" cm="1">
        <f t="array" ref="AJ86">INDEX(AJ$32:AJ$62,$A86)/INDEX(AI$32:AI$62,$A86)-1</f>
        <v>-0.10607808623560455</v>
      </c>
      <c r="AK86" s="13" cm="1">
        <f t="array" ref="AK86">INDEX(AK$32:AK$62,$A86)/INDEX(AJ$32:AJ$62,$A86)-1</f>
        <v>-0.1240590043639459</v>
      </c>
      <c r="AL86" s="13" cm="1">
        <f t="array" ref="AL86">INDEX(AL$32:AL$62,$A86)/INDEX(AK$32:AK$62,$A86)-1</f>
        <v>-0.15181476371750424</v>
      </c>
      <c r="AM86" s="13" cm="1">
        <f t="array" ref="AM86">INDEX(AM$32:AM$62,$A86)/INDEX(AL$32:AL$62,$A86)-1</f>
        <v>-0.18799189135025784</v>
      </c>
      <c r="AN86" s="13" cm="1">
        <f t="array" ref="AN86">INDEX(AN$32:AN$62,$A86)/INDEX(AM$32:AM$62,$A86)-1</f>
        <v>-0.21960776000620019</v>
      </c>
      <c r="AO86" s="13" cm="1">
        <f t="array" ref="AO86">INDEX(AO$32:AO$62,$A86)/INDEX(AN$32:AN$62,$A86)-1</f>
        <v>-0.25432091197173567</v>
      </c>
      <c r="AP86" s="13" cm="1">
        <f t="array" ref="AP86">INDEX(AP$32:AP$62,$A86)/INDEX(AO$32:AO$62,$A86)-1</f>
        <v>-0.29263280293159299</v>
      </c>
      <c r="AQ86" s="13" cm="1">
        <f t="array" ref="AQ86">INDEX(AQ$32:AQ$62,$A86)/INDEX(AP$32:AP$62,$A86)-1</f>
        <v>-0.3141265906553885</v>
      </c>
    </row>
    <row r="87" spans="1:43" outlineLevel="1" x14ac:dyDescent="0.3">
      <c r="A87" cm="1">
        <f t="array" ref="A87">IFERROR(_xlfn.XMATCH($C87&amp;$D87,$C$32:$C$62&amp;$D$32:$D$62),".")</f>
        <v>14</v>
      </c>
      <c r="C87" t="s">
        <v>19</v>
      </c>
      <c r="D87" t="s">
        <v>3</v>
      </c>
      <c r="G87" s="13" cm="1">
        <f t="array" ref="G87">INDEX(G$32:G$62,$A87)/INDEX(F$32:F$62,$A87)-1</f>
        <v>-2.19780219780219E-3</v>
      </c>
      <c r="H87" s="13" cm="1">
        <f t="array" ref="H87">INDEX(H$32:H$62,$A87)/INDEX(G$32:G$62,$A87)-1</f>
        <v>1.3215859030837107E-2</v>
      </c>
      <c r="I87" s="13" cm="1">
        <f t="array" ref="I87">INDEX(I$32:I$62,$A87)/INDEX(H$32:H$62,$A87)-1</f>
        <v>0.18260869565217397</v>
      </c>
      <c r="J87" s="13" cm="1">
        <f t="array" ref="J87">INDEX(J$32:J$62,$A87)/INDEX(I$32:I$62,$A87)-1</f>
        <v>0.49080882352941169</v>
      </c>
      <c r="K87" s="13" cm="1">
        <f t="array" ref="K87">INDEX(K$32:K$62,$A87)/INDEX(J$32:J$62,$A87)-1</f>
        <v>4.4389642416769348E-2</v>
      </c>
      <c r="L87" s="13" cm="1">
        <f t="array" ref="L87">INDEX(L$32:L$62,$A87)/INDEX(K$32:K$62,$A87)-1</f>
        <v>-2.8303423848878295E-2</v>
      </c>
      <c r="M87" s="13" cm="1">
        <f t="array" ref="M87">INDEX(M$32:M$62,$A87)/INDEX(L$32:L$62,$A87)-1</f>
        <v>-1.4039636609734618E-2</v>
      </c>
      <c r="N87" s="13" cm="1">
        <f t="array" ref="N87">INDEX(N$32:N$62,$A87)/INDEX(M$32:M$62,$A87)-1</f>
        <v>-0.12863536881124671</v>
      </c>
      <c r="O87" s="13" cm="1">
        <f t="array" ref="O87">INDEX(O$32:O$62,$A87)/INDEX(N$32:N$62,$A87)-1</f>
        <v>-0.18433773448283663</v>
      </c>
      <c r="P87" s="13" cm="1">
        <f t="array" ref="P87">INDEX(P$32:P$62,$A87)/INDEX(O$32:O$62,$A87)-1</f>
        <v>-1.5541918098228247E-2</v>
      </c>
      <c r="Q87" s="13" cm="1">
        <f t="array" ref="Q87">INDEX(Q$32:Q$62,$A87)/INDEX(P$32:P$62,$A87)-1</f>
        <v>-1.0389770772337381E-2</v>
      </c>
      <c r="R87" s="13" cm="1">
        <f t="array" ref="R87">INDEX(R$32:R$62,$A87)/INDEX(Q$32:Q$62,$A87)-1</f>
        <v>-2.2984714132808337E-2</v>
      </c>
      <c r="S87" s="13" cm="1">
        <f t="array" ref="S87">INDEX(S$32:S$62,$A87)/INDEX(R$32:R$62,$A87)-1</f>
        <v>-3.9188988103653455E-2</v>
      </c>
      <c r="T87" s="13" cm="1">
        <f t="array" ref="T87">INDEX(T$32:T$62,$A87)/INDEX(S$32:S$62,$A87)-1</f>
        <v>-5.597871890569206E-2</v>
      </c>
      <c r="U87" s="13" cm="1">
        <f t="array" ref="U87">INDEX(U$32:U$62,$A87)/INDEX(T$32:T$62,$A87)-1</f>
        <v>-6.859939805744153E-2</v>
      </c>
      <c r="V87" s="13" cm="1">
        <f t="array" ref="V87">INDEX(V$32:V$62,$A87)/INDEX(U$32:U$62,$A87)-1</f>
        <v>-8.1249282886464269E-2</v>
      </c>
      <c r="W87" s="13" cm="1">
        <f t="array" ref="W87">INDEX(W$32:W$62,$A87)/INDEX(V$32:V$62,$A87)-1</f>
        <v>-9.3828009625739894E-2</v>
      </c>
      <c r="X87" s="13" cm="1">
        <f t="array" ref="X87">INDEX(X$32:X$62,$A87)/INDEX(W$32:W$62,$A87)-1</f>
        <v>-0.11271636777740823</v>
      </c>
      <c r="Y87" s="13" cm="1">
        <f t="array" ref="Y87">INDEX(Y$32:Y$62,$A87)/INDEX(X$32:X$62,$A87)-1</f>
        <v>-0.12610285993135806</v>
      </c>
      <c r="Z87" s="13" cm="1">
        <f t="array" ref="Z87">INDEX(Z$32:Z$62,$A87)/INDEX(Y$32:Y$62,$A87)-1</f>
        <v>-0.13121789839689746</v>
      </c>
      <c r="AA87" s="13" cm="1">
        <f t="array" ref="AA87">INDEX(AA$32:AA$62,$A87)/INDEX(Z$32:Z$62,$A87)-1</f>
        <v>-0.12611784241578017</v>
      </c>
      <c r="AB87" s="13" cm="1">
        <f t="array" ref="AB87">INDEX(AB$32:AB$62,$A87)/INDEX(AA$32:AA$62,$A87)-1</f>
        <v>-0.11539730108570367</v>
      </c>
      <c r="AC87" s="13" cm="1">
        <f t="array" ref="AC87">INDEX(AC$32:AC$62,$A87)/INDEX(AB$32:AB$62,$A87)-1</f>
        <v>-9.8000838201724672E-2</v>
      </c>
      <c r="AD87" s="13" cm="1">
        <f t="array" ref="AD87">INDEX(AD$32:AD$62,$A87)/INDEX(AC$32:AC$62,$A87)-1</f>
        <v>-7.4930234049561006E-2</v>
      </c>
      <c r="AE87" s="13" cm="1">
        <f t="array" ref="AE87">INDEX(AE$32:AE$62,$A87)/INDEX(AD$32:AD$62,$A87)-1</f>
        <v>-6.3204928713281094E-2</v>
      </c>
      <c r="AF87" s="13" cm="1">
        <f t="array" ref="AF87">INDEX(AF$32:AF$62,$A87)/INDEX(AE$32:AE$62,$A87)-1</f>
        <v>-6.3076128307620438E-2</v>
      </c>
      <c r="AG87" s="13" cm="1">
        <f t="array" ref="AG87">INDEX(AG$32:AG$62,$A87)/INDEX(AF$32:AF$62,$A87)-1</f>
        <v>-7.075671539453543E-2</v>
      </c>
      <c r="AH87" s="13" cm="1">
        <f t="array" ref="AH87">INDEX(AH$32:AH$62,$A87)/INDEX(AG$32:AG$62,$A87)-1</f>
        <v>-7.9524095444169718E-2</v>
      </c>
      <c r="AI87" s="13" cm="1">
        <f t="array" ref="AI87">INDEX(AI$32:AI$62,$A87)/INDEX(AH$32:AH$62,$A87)-1</f>
        <v>-9.5681775328083307E-2</v>
      </c>
      <c r="AJ87" s="13" cm="1">
        <f t="array" ref="AJ87">INDEX(AJ$32:AJ$62,$A87)/INDEX(AI$32:AI$62,$A87)-1</f>
        <v>-0.12446458575293995</v>
      </c>
      <c r="AK87" s="13" cm="1">
        <f t="array" ref="AK87">INDEX(AK$32:AK$62,$A87)/INDEX(AJ$32:AJ$62,$A87)-1</f>
        <v>-0.13839383384048654</v>
      </c>
      <c r="AL87" s="13" cm="1">
        <f t="array" ref="AL87">INDEX(AL$32:AL$62,$A87)/INDEX(AK$32:AK$62,$A87)-1</f>
        <v>-0.15707663115268555</v>
      </c>
      <c r="AM87" s="13" cm="1">
        <f t="array" ref="AM87">INDEX(AM$32:AM$62,$A87)/INDEX(AL$32:AL$62,$A87)-1</f>
        <v>-0.18989941560751089</v>
      </c>
      <c r="AN87" s="13" cm="1">
        <f t="array" ref="AN87">INDEX(AN$32:AN$62,$A87)/INDEX(AM$32:AM$62,$A87)-1</f>
        <v>-0.22425512083442756</v>
      </c>
      <c r="AO87" s="13" cm="1">
        <f t="array" ref="AO87">INDEX(AO$32:AO$62,$A87)/INDEX(AN$32:AN$62,$A87)-1</f>
        <v>-0.2494209824954956</v>
      </c>
      <c r="AP87" s="13" cm="1">
        <f t="array" ref="AP87">INDEX(AP$32:AP$62,$A87)/INDEX(AO$32:AO$62,$A87)-1</f>
        <v>-0.26771827370620227</v>
      </c>
      <c r="AQ87" s="13" cm="1">
        <f t="array" ref="AQ87">INDEX(AQ$32:AQ$62,$A87)/INDEX(AP$32:AP$62,$A87)-1</f>
        <v>-0.25737232171086177</v>
      </c>
    </row>
    <row r="88" spans="1:43" outlineLevel="1" x14ac:dyDescent="0.3">
      <c r="A88" cm="1">
        <f t="array" ref="A88">IFERROR(_xlfn.XMATCH($C88&amp;$D88,$C$32:$C$62&amp;$D$32:$D$62),".")</f>
        <v>15</v>
      </c>
      <c r="C88" t="s">
        <v>19</v>
      </c>
      <c r="D88" t="s">
        <v>4</v>
      </c>
      <c r="G88" s="13" cm="1">
        <f t="array" ref="G88">INDEX(G$32:G$62,$A88)/INDEX(F$32:F$62,$A88)-1</f>
        <v>-2.6189715745768116E-2</v>
      </c>
      <c r="H88" s="13" cm="1">
        <f t="array" ref="H88">INDEX(H$32:H$62,$A88)/INDEX(G$32:G$62,$A88)-1</f>
        <v>3.968514266972778E-2</v>
      </c>
      <c r="I88" s="13" cm="1">
        <f t="array" ref="I88">INDEX(I$32:I$62,$A88)/INDEX(H$32:H$62,$A88)-1</f>
        <v>0.10788643533123032</v>
      </c>
      <c r="J88" s="13" cm="1">
        <f t="array" ref="J88">INDEX(J$32:J$62,$A88)/INDEX(I$32:I$62,$A88)-1</f>
        <v>-8.4282460136674286E-2</v>
      </c>
      <c r="K88" s="13" cm="1">
        <f t="array" ref="K88">INDEX(K$32:K$62,$A88)/INDEX(J$32:J$62,$A88)-1</f>
        <v>-2.4564676616915415E-2</v>
      </c>
      <c r="L88" s="13" cm="1">
        <f t="array" ref="L88">INDEX(L$32:L$62,$A88)/INDEX(K$32:K$62,$A88)-1</f>
        <v>5.4157794070768261E-2</v>
      </c>
      <c r="M88" s="13" cm="1">
        <f t="array" ref="M88">INDEX(M$32:M$62,$A88)/INDEX(L$32:L$62,$A88)-1</f>
        <v>9.8116268049797117E-3</v>
      </c>
      <c r="N88" s="13" cm="1">
        <f t="array" ref="N88">INDEX(N$32:N$62,$A88)/INDEX(M$32:M$62,$A88)-1</f>
        <v>2.3420802739704261E-3</v>
      </c>
      <c r="O88" s="13" cm="1">
        <f t="array" ref="O88">INDEX(O$32:O$62,$A88)/INDEX(N$32:N$62,$A88)-1</f>
        <v>3.3998972263054039E-3</v>
      </c>
      <c r="P88" s="13" cm="1">
        <f t="array" ref="P88">INDEX(P$32:P$62,$A88)/INDEX(O$32:O$62,$A88)-1</f>
        <v>-5.814795289565633E-3</v>
      </c>
      <c r="Q88" s="13" cm="1">
        <f t="array" ref="Q88">INDEX(Q$32:Q$62,$A88)/INDEX(P$32:P$62,$A88)-1</f>
        <v>1.0228292902076719E-2</v>
      </c>
      <c r="R88" s="13" cm="1">
        <f t="array" ref="R88">INDEX(R$32:R$62,$A88)/INDEX(Q$32:Q$62,$A88)-1</f>
        <v>-5.7029975610686456E-2</v>
      </c>
      <c r="S88" s="13" cm="1">
        <f t="array" ref="S88">INDEX(S$32:S$62,$A88)/INDEX(R$32:R$62,$A88)-1</f>
        <v>-0.10382382163524595</v>
      </c>
      <c r="T88" s="13" cm="1">
        <f t="array" ref="T88">INDEX(T$32:T$62,$A88)/INDEX(S$32:S$62,$A88)-1</f>
        <v>-0.11245435154072747</v>
      </c>
      <c r="U88" s="13" cm="1">
        <f t="array" ref="U88">INDEX(U$32:U$62,$A88)/INDEX(T$32:T$62,$A88)-1</f>
        <v>-5.9623242947428379E-2</v>
      </c>
      <c r="V88" s="13" cm="1">
        <f t="array" ref="V88">INDEX(V$32:V$62,$A88)/INDEX(U$32:U$62,$A88)-1</f>
        <v>-4.1989206805883139E-2</v>
      </c>
      <c r="W88" s="13" cm="1">
        <f t="array" ref="W88">INDEX(W$32:W$62,$A88)/INDEX(V$32:V$62,$A88)-1</f>
        <v>-3.8993765381174939E-2</v>
      </c>
      <c r="X88" s="13" cm="1">
        <f t="array" ref="X88">INDEX(X$32:X$62,$A88)/INDEX(W$32:W$62,$A88)-1</f>
        <v>-3.1380875741937486E-2</v>
      </c>
      <c r="Y88" s="13" cm="1">
        <f t="array" ref="Y88">INDEX(Y$32:Y$62,$A88)/INDEX(X$32:X$62,$A88)-1</f>
        <v>-2.9343187796982528E-2</v>
      </c>
      <c r="Z88" s="13" cm="1">
        <f t="array" ref="Z88">INDEX(Z$32:Z$62,$A88)/INDEX(Y$32:Y$62,$A88)-1</f>
        <v>-3.1091170295068249E-2</v>
      </c>
      <c r="AA88" s="13" cm="1">
        <f t="array" ref="AA88">INDEX(AA$32:AA$62,$A88)/INDEX(Z$32:Z$62,$A88)-1</f>
        <v>-2.7828239722846981E-2</v>
      </c>
      <c r="AB88" s="13" cm="1">
        <f t="array" ref="AB88">INDEX(AB$32:AB$62,$A88)/INDEX(AA$32:AA$62,$A88)-1</f>
        <v>-2.6787954047605367E-2</v>
      </c>
      <c r="AC88" s="13" cm="1">
        <f t="array" ref="AC88">INDEX(AC$32:AC$62,$A88)/INDEX(AB$32:AB$62,$A88)-1</f>
        <v>-3.2775778590164895E-2</v>
      </c>
      <c r="AD88" s="13" cm="1">
        <f t="array" ref="AD88">INDEX(AD$32:AD$62,$A88)/INDEX(AC$32:AC$62,$A88)-1</f>
        <v>-3.7668550095258824E-2</v>
      </c>
      <c r="AE88" s="13" cm="1">
        <f t="array" ref="AE88">INDEX(AE$32:AE$62,$A88)/INDEX(AD$32:AD$62,$A88)-1</f>
        <v>-3.8404360705796448E-2</v>
      </c>
      <c r="AF88" s="13" cm="1">
        <f t="array" ref="AF88">INDEX(AF$32:AF$62,$A88)/INDEX(AE$32:AE$62,$A88)-1</f>
        <v>-4.0596320780839745E-2</v>
      </c>
      <c r="AG88" s="13" cm="1">
        <f t="array" ref="AG88">INDEX(AG$32:AG$62,$A88)/INDEX(AF$32:AF$62,$A88)-1</f>
        <v>-5.0690329023867942E-2</v>
      </c>
      <c r="AH88" s="13" cm="1">
        <f t="array" ref="AH88">INDEX(AH$32:AH$62,$A88)/INDEX(AG$32:AG$62,$A88)-1</f>
        <v>-6.2809412888897853E-2</v>
      </c>
      <c r="AI88" s="13" cm="1">
        <f t="array" ref="AI88">INDEX(AI$32:AI$62,$A88)/INDEX(AH$32:AH$62,$A88)-1</f>
        <v>-8.4060545371444029E-2</v>
      </c>
      <c r="AJ88" s="13" cm="1">
        <f t="array" ref="AJ88">INDEX(AJ$32:AJ$62,$A88)/INDEX(AI$32:AI$62,$A88)-1</f>
        <v>-0.10285686620363632</v>
      </c>
      <c r="AK88" s="13" cm="1">
        <f t="array" ref="AK88">INDEX(AK$32:AK$62,$A88)/INDEX(AJ$32:AJ$62,$A88)-1</f>
        <v>-0.11691453673034846</v>
      </c>
      <c r="AL88" s="13" cm="1">
        <f t="array" ref="AL88">INDEX(AL$32:AL$62,$A88)/INDEX(AK$32:AK$62,$A88)-1</f>
        <v>-0.15471482569228912</v>
      </c>
      <c r="AM88" s="13" cm="1">
        <f t="array" ref="AM88">INDEX(AM$32:AM$62,$A88)/INDEX(AL$32:AL$62,$A88)-1</f>
        <v>-0.200384018353719</v>
      </c>
      <c r="AN88" s="13" cm="1">
        <f t="array" ref="AN88">INDEX(AN$32:AN$62,$A88)/INDEX(AM$32:AM$62,$A88)-1</f>
        <v>-0.1968697080260402</v>
      </c>
      <c r="AO88" s="13" cm="1">
        <f t="array" ref="AO88">INDEX(AO$32:AO$62,$A88)/INDEX(AN$32:AN$62,$A88)-1</f>
        <v>-0.23334417045450662</v>
      </c>
      <c r="AP88" s="13" cm="1">
        <f t="array" ref="AP88">INDEX(AP$32:AP$62,$A88)/INDEX(AO$32:AO$62,$A88)-1</f>
        <v>-0.34935661388888051</v>
      </c>
      <c r="AQ88" s="13" cm="1">
        <f t="array" ref="AQ88">INDEX(AQ$32:AQ$62,$A88)/INDEX(AP$32:AP$62,$A88)-1</f>
        <v>-0.46573425562114945</v>
      </c>
    </row>
    <row r="89" spans="1:43" outlineLevel="1" x14ac:dyDescent="0.3">
      <c r="A89" cm="1">
        <f t="array" ref="A89">IFERROR(_xlfn.XMATCH($C89&amp;$D89,$C$32:$C$62&amp;$D$32:$D$62),".")</f>
        <v>26</v>
      </c>
      <c r="C89" t="s">
        <v>19</v>
      </c>
      <c r="D89" t="s">
        <v>22</v>
      </c>
      <c r="G89" s="13" cm="1">
        <f t="array" ref="G89">INDEX(G$32:G$62,$A89)/INDEX(F$32:F$62,$A89)-1</f>
        <v>-2.5444176354463721E-2</v>
      </c>
      <c r="H89" s="13" cm="1">
        <f t="array" ref="H89">INDEX(H$32:H$62,$A89)/INDEX(G$32:G$62,$A89)-1</f>
        <v>4.2538825118163315E-2</v>
      </c>
      <c r="I89" s="13" cm="1">
        <f t="array" ref="I89">INDEX(I$32:I$62,$A89)/INDEX(H$32:H$62,$A89)-1</f>
        <v>8.5708117443868748E-2</v>
      </c>
      <c r="J89" s="13" cm="1">
        <f t="array" ref="J89">INDEX(J$32:J$62,$A89)/INDEX(I$32:I$62,$A89)-1</f>
        <v>-6.1642473652813168E-3</v>
      </c>
      <c r="K89" s="13" cm="1">
        <f t="array" ref="K89">INDEX(K$32:K$62,$A89)/INDEX(J$32:J$62,$A89)-1</f>
        <v>-1.0604241696678618E-2</v>
      </c>
      <c r="L89" s="13" cm="1">
        <f t="array" ref="L89">INDEX(L$32:L$62,$A89)/INDEX(K$32:K$62,$A89)-1</f>
        <v>3.1868149646107069E-2</v>
      </c>
      <c r="M89" s="13" cm="1">
        <f t="array" ref="M89">INDEX(M$32:M$62,$A89)/INDEX(L$32:L$62,$A89)-1</f>
        <v>1.6889468638268124E-3</v>
      </c>
      <c r="N89" s="13" cm="1">
        <f t="array" ref="N89">INDEX(N$32:N$62,$A89)/INDEX(M$32:M$62,$A89)-1</f>
        <v>-2.0650703571720719E-2</v>
      </c>
      <c r="O89" s="13" cm="1">
        <f t="array" ref="O89">INDEX(O$32:O$62,$A89)/INDEX(N$32:N$62,$A89)-1</f>
        <v>-2.6902767589302989E-2</v>
      </c>
      <c r="P89" s="13" cm="1">
        <f t="array" ref="P89">INDEX(P$32:P$62,$A89)/INDEX(O$32:O$62,$A89)-1</f>
        <v>-1.140211018142101E-2</v>
      </c>
      <c r="Q89" s="13" cm="1">
        <f t="array" ref="Q89">INDEX(Q$32:Q$62,$A89)/INDEX(P$32:P$62,$A89)-1</f>
        <v>5.1710366432433652E-3</v>
      </c>
      <c r="R89" s="13" cm="1">
        <f t="array" ref="R89">INDEX(R$32:R$62,$A89)/INDEX(Q$32:Q$62,$A89)-1</f>
        <v>-4.3649574089534515E-2</v>
      </c>
      <c r="S89" s="13" cm="1">
        <f t="array" ref="S89">INDEX(S$32:S$62,$A89)/INDEX(R$32:R$62,$A89)-1</f>
        <v>-7.8378185300756797E-2</v>
      </c>
      <c r="T89" s="13" cm="1">
        <f t="array" ref="T89">INDEX(T$32:T$62,$A89)/INDEX(S$32:S$62,$A89)-1</f>
        <v>-8.5059156702895655E-2</v>
      </c>
      <c r="U89" s="13" cm="1">
        <f t="array" ref="U89">INDEX(U$32:U$62,$A89)/INDEX(T$32:T$62,$A89)-1</f>
        <v>-5.0952997015731083E-2</v>
      </c>
      <c r="V89" s="13" cm="1">
        <f t="array" ref="V89">INDEX(V$32:V$62,$A89)/INDEX(U$32:U$62,$A89)-1</f>
        <v>-4.1336901098178114E-2</v>
      </c>
      <c r="W89" s="13" cm="1">
        <f t="array" ref="W89">INDEX(W$32:W$62,$A89)/INDEX(V$32:V$62,$A89)-1</f>
        <v>-4.1793219256722192E-2</v>
      </c>
      <c r="X89" s="13" cm="1">
        <f t="array" ref="X89">INDEX(X$32:X$62,$A89)/INDEX(W$32:W$62,$A89)-1</f>
        <v>-4.0405315955497123E-2</v>
      </c>
      <c r="Y89" s="13" cm="1">
        <f t="array" ref="Y89">INDEX(Y$32:Y$62,$A89)/INDEX(X$32:X$62,$A89)-1</f>
        <v>-4.1877942160305381E-2</v>
      </c>
      <c r="Z89" s="13" cm="1">
        <f t="array" ref="Z89">INDEX(Z$32:Z$62,$A89)/INDEX(Y$32:Y$62,$A89)-1</f>
        <v>-4.5933413130352152E-2</v>
      </c>
      <c r="AA89" s="13" cm="1">
        <f t="array" ref="AA89">INDEX(AA$32:AA$62,$A89)/INDEX(Z$32:Z$62,$A89)-1</f>
        <v>-4.5789886311940142E-2</v>
      </c>
      <c r="AB89" s="13" cm="1">
        <f t="array" ref="AB89">INDEX(AB$32:AB$62,$A89)/INDEX(AA$32:AA$62,$A89)-1</f>
        <v>-4.6346012315058305E-2</v>
      </c>
      <c r="AC89" s="13" cm="1">
        <f t="array" ref="AC89">INDEX(AC$32:AC$62,$A89)/INDEX(AB$32:AB$62,$A89)-1</f>
        <v>-5.0369617188404714E-2</v>
      </c>
      <c r="AD89" s="13" cm="1">
        <f t="array" ref="AD89">INDEX(AD$32:AD$62,$A89)/INDEX(AC$32:AC$62,$A89)-1</f>
        <v>-5.2277553574831548E-2</v>
      </c>
      <c r="AE89" s="13" cm="1">
        <f t="array" ref="AE89">INDEX(AE$32:AE$62,$A89)/INDEX(AD$32:AD$62,$A89)-1</f>
        <v>-5.1473015937721911E-2</v>
      </c>
      <c r="AF89" s="13" cm="1">
        <f t="array" ref="AF89">INDEX(AF$32:AF$62,$A89)/INDEX(AE$32:AE$62,$A89)-1</f>
        <v>-5.2871794760283919E-2</v>
      </c>
      <c r="AG89" s="13" cm="1">
        <f t="array" ref="AG89">INDEX(AG$32:AG$62,$A89)/INDEX(AF$32:AF$62,$A89)-1</f>
        <v>-5.9768281465997442E-2</v>
      </c>
      <c r="AH89" s="13" cm="1">
        <f t="array" ref="AH89">INDEX(AH$32:AH$62,$A89)/INDEX(AG$32:AG$62,$A89)-1</f>
        <v>-6.8298001445582845E-2</v>
      </c>
      <c r="AI89" s="13" cm="1">
        <f t="array" ref="AI89">INDEX(AI$32:AI$62,$A89)/INDEX(AH$32:AH$62,$A89)-1</f>
        <v>-8.5631011106449773E-2</v>
      </c>
      <c r="AJ89" s="13" cm="1">
        <f t="array" ref="AJ89">INDEX(AJ$32:AJ$62,$A89)/INDEX(AI$32:AI$62,$A89)-1</f>
        <v>-0.10484960061287985</v>
      </c>
      <c r="AK89" s="13" cm="1">
        <f t="array" ref="AK89">INDEX(AK$32:AK$62,$A89)/INDEX(AJ$32:AJ$62,$A89)-1</f>
        <v>-0.11958969821774612</v>
      </c>
      <c r="AL89" s="13" cm="1">
        <f t="array" ref="AL89">INDEX(AL$32:AL$62,$A89)/INDEX(AK$32:AK$62,$A89)-1</f>
        <v>-0.15433018921002883</v>
      </c>
      <c r="AM89" s="13" cm="1">
        <f t="array" ref="AM89">INDEX(AM$32:AM$62,$A89)/INDEX(AL$32:AL$62,$A89)-1</f>
        <v>-0.19746050182341668</v>
      </c>
      <c r="AN89" s="13" cm="1">
        <f t="array" ref="AN89">INDEX(AN$32:AN$62,$A89)/INDEX(AM$32:AM$62,$A89)-1</f>
        <v>-0.20280253546507665</v>
      </c>
      <c r="AO89" s="13" cm="1">
        <f t="array" ref="AO89">INDEX(AO$32:AO$62,$A89)/INDEX(AN$32:AN$62,$A89)-1</f>
        <v>-0.23813538134774315</v>
      </c>
      <c r="AP89" s="13" cm="1">
        <f t="array" ref="AP89">INDEX(AP$32:AP$62,$A89)/INDEX(AO$32:AO$62,$A89)-1</f>
        <v>-0.33437729619567169</v>
      </c>
      <c r="AQ89" s="13" cm="1">
        <f t="array" ref="AQ89">INDEX(AQ$32:AQ$62,$A89)/INDEX(AP$32:AP$62,$A89)-1</f>
        <v>-0.42334630897639602</v>
      </c>
    </row>
    <row r="90" spans="1:43" outlineLevel="1" x14ac:dyDescent="0.3">
      <c r="A90" cm="1">
        <f t="array" ref="A90">IFERROR(_xlfn.XMATCH($C90&amp;$D90,$C$32:$C$62&amp;$D$32:$D$62),".")</f>
        <v>27</v>
      </c>
      <c r="C90" t="s">
        <v>23</v>
      </c>
      <c r="D90" t="s">
        <v>22</v>
      </c>
      <c r="G90" s="13" cm="1">
        <f t="array" ref="G90">INDEX(G$32:G$62,$A90)/INDEX(F$32:F$62,$A90)-1</f>
        <v>1.6541700499182133E-2</v>
      </c>
      <c r="H90" s="13" cm="1">
        <f t="array" ref="H90">INDEX(H$32:H$62,$A90)/INDEX(G$32:G$62,$A90)-1</f>
        <v>3.9068236459376848E-2</v>
      </c>
      <c r="I90" s="13" cm="1">
        <f t="array" ref="I90">INDEX(I$32:I$62,$A90)/INDEX(H$32:H$62,$A90)-1</f>
        <v>-1.5189170526126117E-2</v>
      </c>
      <c r="J90" s="13" cm="1">
        <f t="array" ref="J90">INDEX(J$32:J$62,$A90)/INDEX(I$32:I$62,$A90)-1</f>
        <v>1.9733762306425762E-2</v>
      </c>
      <c r="K90" s="13" cm="1">
        <f t="array" ref="K90">INDEX(K$32:K$62,$A90)/INDEX(J$32:J$62,$A90)-1</f>
        <v>-1.8517488399926174E-3</v>
      </c>
      <c r="L90" s="13" cm="1">
        <f t="array" ref="L90">INDEX(L$32:L$62,$A90)/INDEX(K$32:K$62,$A90)-1</f>
        <v>1.2544211736146504E-2</v>
      </c>
      <c r="M90" s="13" cm="1">
        <f t="array" ref="M90">INDEX(M$32:M$62,$A90)/INDEX(L$32:L$62,$A90)-1</f>
        <v>-8.4818762203353604E-4</v>
      </c>
      <c r="N90" s="13" cm="1">
        <f t="array" ref="N90">INDEX(N$32:N$62,$A90)/INDEX(M$32:M$62,$A90)-1</f>
        <v>-4.8136177216721032E-3</v>
      </c>
      <c r="O90" s="13" cm="1">
        <f t="array" ref="O90">INDEX(O$32:O$62,$A90)/INDEX(N$32:N$62,$A90)-1</f>
        <v>-3.0107485109395871E-2</v>
      </c>
      <c r="P90" s="13" cm="1">
        <f t="array" ref="P90">INDEX(P$32:P$62,$A90)/INDEX(O$32:O$62,$A90)-1</f>
        <v>-3.5451981014039569E-2</v>
      </c>
      <c r="Q90" s="13" cm="1">
        <f t="array" ref="Q90">INDEX(Q$32:Q$62,$A90)/INDEX(P$32:P$62,$A90)-1</f>
        <v>-1.1931389884762944E-2</v>
      </c>
      <c r="R90" s="13" cm="1">
        <f t="array" ref="R90">INDEX(R$32:R$62,$A90)/INDEX(Q$32:Q$62,$A90)-1</f>
        <v>-3.8625144684816703E-2</v>
      </c>
      <c r="S90" s="13" cm="1">
        <f t="array" ref="S90">INDEX(S$32:S$62,$A90)/INDEX(R$32:R$62,$A90)-1</f>
        <v>-6.8908357487443839E-2</v>
      </c>
      <c r="T90" s="13" cm="1">
        <f t="array" ref="T90">INDEX(T$32:T$62,$A90)/INDEX(S$32:S$62,$A90)-1</f>
        <v>-7.6068459817083989E-2</v>
      </c>
      <c r="U90" s="13" cm="1">
        <f t="array" ref="U90">INDEX(U$32:U$62,$A90)/INDEX(T$32:T$62,$A90)-1</f>
        <v>-5.0370654546414206E-2</v>
      </c>
      <c r="V90" s="13" cm="1">
        <f t="array" ref="V90">INDEX(V$32:V$62,$A90)/INDEX(U$32:U$62,$A90)-1</f>
        <v>-4.4387782508782947E-2</v>
      </c>
      <c r="W90" s="13" cm="1">
        <f t="array" ref="W90">INDEX(W$32:W$62,$A90)/INDEX(V$32:V$62,$A90)-1</f>
        <v>-4.6455763302268638E-2</v>
      </c>
      <c r="X90" s="13" cm="1">
        <f t="array" ref="X90">INDEX(X$32:X$62,$A90)/INDEX(W$32:W$62,$A90)-1</f>
        <v>-4.7814805924998982E-2</v>
      </c>
      <c r="Y90" s="13" cm="1">
        <f t="array" ref="Y90">INDEX(Y$32:Y$62,$A90)/INDEX(X$32:X$62,$A90)-1</f>
        <v>-5.0610995645892887E-2</v>
      </c>
      <c r="Z90" s="13" cm="1">
        <f t="array" ref="Z90">INDEX(Z$32:Z$62,$A90)/INDEX(Y$32:Y$62,$A90)-1</f>
        <v>-5.4903416438736641E-2</v>
      </c>
      <c r="AA90" s="13" cm="1">
        <f t="array" ref="AA90">INDEX(AA$32:AA$62,$A90)/INDEX(Z$32:Z$62,$A90)-1</f>
        <v>-5.4908892659007336E-2</v>
      </c>
      <c r="AB90" s="13" cm="1">
        <f t="array" ref="AB90">INDEX(AB$32:AB$62,$A90)/INDEX(AA$32:AA$62,$A90)-1</f>
        <v>-5.505021415829614E-2</v>
      </c>
      <c r="AC90" s="13" cm="1">
        <f t="array" ref="AC90">INDEX(AC$32:AC$62,$A90)/INDEX(AB$32:AB$62,$A90)-1</f>
        <v>-5.739796700326516E-2</v>
      </c>
      <c r="AD90" s="13" cm="1">
        <f t="array" ref="AD90">INDEX(AD$32:AD$62,$A90)/INDEX(AC$32:AC$62,$A90)-1</f>
        <v>-5.7320175475438995E-2</v>
      </c>
      <c r="AE90" s="13" cm="1">
        <f t="array" ref="AE90">INDEX(AE$32:AE$62,$A90)/INDEX(AD$32:AD$62,$A90)-1</f>
        <v>-5.5638838162517468E-2</v>
      </c>
      <c r="AF90" s="13" cm="1">
        <f t="array" ref="AF90">INDEX(AF$32:AF$62,$A90)/INDEX(AE$32:AE$62,$A90)-1</f>
        <v>-5.680459291637352E-2</v>
      </c>
      <c r="AG90" s="13" cm="1">
        <f t="array" ref="AG90">INDEX(AG$32:AG$62,$A90)/INDEX(AF$32:AF$62,$A90)-1</f>
        <v>-6.2877593565433099E-2</v>
      </c>
      <c r="AH90" s="13" cm="1">
        <f t="array" ref="AH90">INDEX(AH$32:AH$62,$A90)/INDEX(AG$32:AG$62,$A90)-1</f>
        <v>-7.0406107601250212E-2</v>
      </c>
      <c r="AI90" s="13" cm="1">
        <f t="array" ref="AI90">INDEX(AI$32:AI$62,$A90)/INDEX(AH$32:AH$62,$A90)-1</f>
        <v>-8.6547301306483027E-2</v>
      </c>
      <c r="AJ90" s="13" cm="1">
        <f t="array" ref="AJ90">INDEX(AJ$32:AJ$62,$A90)/INDEX(AI$32:AI$62,$A90)-1</f>
        <v>-0.10631680181686809</v>
      </c>
      <c r="AK90" s="13" cm="1">
        <f t="array" ref="AK90">INDEX(AK$32:AK$62,$A90)/INDEX(AJ$32:AJ$62,$A90)-1</f>
        <v>-0.12120647934304207</v>
      </c>
      <c r="AL90" s="13" cm="1">
        <f t="array" ref="AL90">INDEX(AL$32:AL$62,$A90)/INDEX(AK$32:AK$62,$A90)-1</f>
        <v>-0.15433505588982055</v>
      </c>
      <c r="AM90" s="13" cm="1">
        <f t="array" ref="AM90">INDEX(AM$32:AM$62,$A90)/INDEX(AL$32:AL$62,$A90)-1</f>
        <v>-0.19626995039243411</v>
      </c>
      <c r="AN90" s="13" cm="1">
        <f t="array" ref="AN90">INDEX(AN$32:AN$62,$A90)/INDEX(AM$32:AM$62,$A90)-1</f>
        <v>-0.20548006927072271</v>
      </c>
      <c r="AO90" s="13" cm="1">
        <f t="array" ref="AO90">INDEX(AO$32:AO$62,$A90)/INDEX(AN$32:AN$62,$A90)-1</f>
        <v>-0.24003917757952664</v>
      </c>
      <c r="AP90" s="13" cm="1">
        <f t="array" ref="AP90">INDEX(AP$32:AP$62,$A90)/INDEX(AO$32:AO$62,$A90)-1</f>
        <v>-0.32709070954189745</v>
      </c>
      <c r="AQ90" s="13" cm="1">
        <f t="array" ref="AQ90">INDEX(AQ$32:AQ$62,$A90)/INDEX(AP$32:AP$62,$A90)-1</f>
        <v>-0.40348334758985371</v>
      </c>
    </row>
    <row r="92" spans="1:43" x14ac:dyDescent="0.3">
      <c r="A92" s="65" t="s">
        <v>26</v>
      </c>
      <c r="B92" s="66"/>
      <c r="C92" s="67"/>
      <c r="D92" s="66"/>
      <c r="E92" s="67"/>
      <c r="F92" s="67"/>
      <c r="G92" s="68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</row>
    <row r="93" spans="1:43" outlineLevel="1" x14ac:dyDescent="0.3">
      <c r="E93" s="5">
        <v>2012</v>
      </c>
      <c r="F93" s="5">
        <v>2013</v>
      </c>
      <c r="G93" s="5">
        <v>2014</v>
      </c>
      <c r="H93" s="5">
        <v>2015</v>
      </c>
      <c r="I93" s="5">
        <v>2016</v>
      </c>
      <c r="J93" s="5">
        <v>2017</v>
      </c>
      <c r="K93" s="5">
        <v>2018</v>
      </c>
      <c r="L93" s="5">
        <v>2019</v>
      </c>
      <c r="M93" s="5">
        <v>2020</v>
      </c>
      <c r="N93" s="5">
        <v>2021</v>
      </c>
      <c r="O93" s="5">
        <v>2022</v>
      </c>
      <c r="P93" s="5">
        <v>2023</v>
      </c>
      <c r="Q93" s="5">
        <v>2024</v>
      </c>
      <c r="R93" s="5">
        <v>2025</v>
      </c>
      <c r="S93" s="5">
        <v>2026</v>
      </c>
      <c r="T93" s="5">
        <v>2027</v>
      </c>
      <c r="U93" s="5">
        <v>2028</v>
      </c>
      <c r="V93" s="5">
        <v>2029</v>
      </c>
      <c r="W93" s="5">
        <v>2030</v>
      </c>
      <c r="X93" s="5">
        <v>2031</v>
      </c>
      <c r="Y93" s="5">
        <v>2032</v>
      </c>
      <c r="Z93" s="5">
        <v>2033</v>
      </c>
      <c r="AA93" s="5">
        <v>2034</v>
      </c>
      <c r="AB93" s="5">
        <v>2035</v>
      </c>
      <c r="AC93" s="5">
        <v>2036</v>
      </c>
      <c r="AD93" s="5">
        <v>2037</v>
      </c>
      <c r="AE93" s="5">
        <v>2038</v>
      </c>
      <c r="AF93" s="5">
        <v>2039</v>
      </c>
      <c r="AG93" s="5">
        <v>2040</v>
      </c>
      <c r="AH93" s="5">
        <v>2041</v>
      </c>
      <c r="AI93" s="5">
        <v>2042</v>
      </c>
      <c r="AJ93" s="5">
        <v>2043</v>
      </c>
      <c r="AK93" s="5">
        <v>2044</v>
      </c>
      <c r="AL93" s="5">
        <v>2045</v>
      </c>
      <c r="AM93" s="5">
        <v>2046</v>
      </c>
      <c r="AN93" s="5">
        <v>2047</v>
      </c>
      <c r="AO93" s="5">
        <v>2048</v>
      </c>
      <c r="AP93" s="5">
        <v>2049</v>
      </c>
      <c r="AQ93" s="5">
        <v>2050</v>
      </c>
    </row>
    <row r="94" spans="1:43" outlineLevel="1" x14ac:dyDescent="0.3">
      <c r="A94">
        <f>_xlfn.XMATCH(D94,$D$25:$D$27)</f>
        <v>1</v>
      </c>
      <c r="B94" t="s">
        <v>12</v>
      </c>
      <c r="C94" t="s">
        <v>13</v>
      </c>
      <c r="D94" t="s">
        <v>2</v>
      </c>
      <c r="F94" s="3" cm="1">
        <f t="array" ref="F94">IF(F$1&lt;=Last_Actual_Yr,_xlfn.XLOOKUP($C94&amp;$D94,GDB!$C$390:$C$406&amp;GDB!$D$390:$D$406,GDB!E$390:E$406),E94*(1+INDEX(F$25:F$27,$A94)))</f>
        <v>86866.25</v>
      </c>
      <c r="G94" s="3" cm="1">
        <f t="array" ref="G94">IF(G$1&lt;=Last_Actual_Yr,_xlfn.XLOOKUP($C94&amp;$D94,GDB!$C$390:$C$406&amp;GDB!$D$390:$D$406,GDB!F$390:F$406),F94*(1+INDEX(G$25:G$27,$A94)))</f>
        <v>88616</v>
      </c>
      <c r="H94" s="3" cm="1">
        <f t="array" ref="H94">IF(H$1&lt;=Last_Actual_Yr,_xlfn.XLOOKUP($C94&amp;$D94,GDB!$C$390:$C$406&amp;GDB!$D$390:$D$406,GDB!G$390:G$406),G94*(1+INDEX(H$25:H$27,$A94)))</f>
        <v>91970.75</v>
      </c>
      <c r="I94" s="3" cm="1">
        <f t="array" ref="I94">IF(I$1&lt;=Last_Actual_Yr,_xlfn.XLOOKUP($C94&amp;$D94,GDB!$C$390:$C$406&amp;GDB!$D$390:$D$406,GDB!H$390:H$406),H94*(1+INDEX(I$25:I$27,$A94)))</f>
        <v>97573.75</v>
      </c>
      <c r="J94" s="3" cm="1">
        <f t="array" ref="J94">IF(J$1&lt;=Last_Actual_Yr,_xlfn.XLOOKUP($C94&amp;$D94,GDB!$C$390:$C$406&amp;GDB!$D$390:$D$406,GDB!I$390:I$406),I94*(1+INDEX(J$25:J$27,$A94)))</f>
        <v>100157</v>
      </c>
      <c r="K94" s="3" cm="1">
        <f t="array" ref="K94">IF(K$1&lt;=Last_Actual_Yr,_xlfn.XLOOKUP($C94&amp;$D94,GDB!$C$390:$C$406&amp;GDB!$D$390:$D$406,GDB!J$390:J$406),J94*(1+INDEX(K$25:K$27,$A94)))</f>
        <v>102444</v>
      </c>
      <c r="L94" s="3" cm="1">
        <f t="array" ref="L94">IF(L$1&lt;=Last_Actual_Yr,_xlfn.XLOOKUP($C94&amp;$D94,GDB!$C$390:$C$406&amp;GDB!$D$390:$D$406,GDB!K$390:K$406),K94*(1+INDEX(L$25:L$27,$A94)))</f>
        <v>104747.5</v>
      </c>
      <c r="M94" s="3" cm="1">
        <f t="array" ref="M94">IF(M$1&lt;=Last_Actual_Yr,_xlfn.XLOOKUP($C94&amp;$D94,GDB!$C$390:$C$406&amp;GDB!$D$390:$D$406,GDB!L$390:L$406),L94*(1+INDEX(M$25:M$27,$A94)))</f>
        <v>107249.5</v>
      </c>
      <c r="N94" s="3" cm="1">
        <f t="array" ref="N94">IF(N$1&lt;=Last_Actual_Yr,_xlfn.XLOOKUP($C94&amp;$D94,GDB!$C$390:$C$406&amp;GDB!$D$390:$D$406,GDB!M$390:M$406),M94*(1+INDEX(N$25:N$27,$A94)))</f>
        <v>109550.25</v>
      </c>
      <c r="O94" s="3" cm="1">
        <f t="array" ref="O94">IF(O$1&lt;=Last_Actual_Yr,_xlfn.XLOOKUP($C94&amp;$D94,GDB!$C$390:$C$406&amp;GDB!$D$390:$D$406,GDB!N$390:N$406),N94*(1+INDEX(O$25:O$27,$A94)))</f>
        <v>111485.25</v>
      </c>
      <c r="P94" s="3" cm="1">
        <f t="array" ref="P94">IF(P$1&lt;=Last_Actual_Yr,_xlfn.XLOOKUP($C94&amp;$D94,GDB!$C$390:$C$406&amp;GDB!$D$390:$D$406,GDB!O$390:O$406),O94*(1+INDEX(P$25:P$27,$A94)))</f>
        <v>112944</v>
      </c>
      <c r="Q94" s="3" cm="1">
        <f t="array" ref="Q94">IF(Q$1&lt;=Last_Actual_Yr,_xlfn.XLOOKUP($C94&amp;$D94,GDB!$C$390:$C$406&amp;GDB!$D$390:$D$406,GDB!P$390:P$406),P94*(1+INDEX(Q$25:Q$27,$A94)))</f>
        <v>114004.69344647742</v>
      </c>
      <c r="R94" s="3" cm="1">
        <f t="array" ref="R94">IF(R$1&lt;=Last_Actual_Yr,_xlfn.XLOOKUP($C94&amp;$D94,GDB!$C$390:$C$406&amp;GDB!$D$390:$D$406,GDB!Q$390:Q$406),Q94*(1+INDEX(R$25:R$27,$A94)))</f>
        <v>113151.9224440266</v>
      </c>
      <c r="S94" s="3" cm="1">
        <f t="array" ref="S94">IF(S$1&lt;=Last_Actual_Yr,_xlfn.XLOOKUP($C94&amp;$D94,GDB!$C$390:$C$406&amp;GDB!$D$390:$D$406,GDB!R$390:R$406),R94*(1+INDEX(S$25:S$27,$A94)))</f>
        <v>112298.10956443888</v>
      </c>
      <c r="T94" s="3" cm="1">
        <f t="array" ref="T94">IF(T$1&lt;=Last_Actual_Yr,_xlfn.XLOOKUP($C94&amp;$D94,GDB!$C$390:$C$406&amp;GDB!$D$390:$D$406,GDB!S$390:S$406),S94*(1+INDEX(T$25:T$27,$A94)))</f>
        <v>111211.2020553137</v>
      </c>
      <c r="U94" s="3" cm="1">
        <f t="array" ref="U94">IF(U$1&lt;=Last_Actual_Yr,_xlfn.XLOOKUP($C94&amp;$D94,GDB!$C$390:$C$406&amp;GDB!$D$390:$D$406,GDB!T$390:T$406),T94*(1+INDEX(U$25:U$27,$A94)))</f>
        <v>109972.01836541398</v>
      </c>
      <c r="V94" s="3" cm="1">
        <f t="array" ref="V94">IF(V$1&lt;=Last_Actual_Yr,_xlfn.XLOOKUP($C94&amp;$D94,GDB!$C$390:$C$406&amp;GDB!$D$390:$D$406,GDB!U$390:U$406),U94*(1+INDEX(V$25:V$27,$A94)))</f>
        <v>108503.27161355797</v>
      </c>
      <c r="W94" s="3" cm="1">
        <f t="array" ref="W94">IF(W$1&lt;=Last_Actual_Yr,_xlfn.XLOOKUP($C94&amp;$D94,GDB!$C$390:$C$406&amp;GDB!$D$390:$D$406,GDB!V$390:V$406),V94*(1+INDEX(W$25:W$27,$A94)))</f>
        <v>106499.28448521059</v>
      </c>
      <c r="X94" s="3" cm="1">
        <f t="array" ref="X94">IF(X$1&lt;=Last_Actual_Yr,_xlfn.XLOOKUP($C94&amp;$D94,GDB!$C$390:$C$406&amp;GDB!$D$390:$D$406,GDB!W$390:W$406),W94*(1+INDEX(X$25:X$27,$A94)))</f>
        <v>103737.9317816682</v>
      </c>
      <c r="Y94" s="3" cm="1">
        <f t="array" ref="Y94">IF(Y$1&lt;=Last_Actual_Yr,_xlfn.XLOOKUP($C94&amp;$D94,GDB!$C$390:$C$406&amp;GDB!$D$390:$D$406,GDB!X$390:X$406),X94*(1+INDEX(Y$25:Y$27,$A94)))</f>
        <v>100159.26690445446</v>
      </c>
      <c r="Z94" s="3" cm="1">
        <f t="array" ref="Z94">IF(Z$1&lt;=Last_Actual_Yr,_xlfn.XLOOKUP($C94&amp;$D94,GDB!$C$390:$C$406&amp;GDB!$D$390:$D$406,GDB!Y$390:Y$406),Y94*(1+INDEX(Z$25:Z$27,$A94)))</f>
        <v>95352.493176130913</v>
      </c>
      <c r="AA94" s="3" cm="1">
        <f t="array" ref="AA94">IF(AA$1&lt;=Last_Actual_Yr,_xlfn.XLOOKUP($C94&amp;$D94,GDB!$C$390:$C$406&amp;GDB!$D$390:$D$406,GDB!Z$390:Z$406),Z94*(1+INDEX(AA$25:AA$27,$A94)))</f>
        <v>89452.580270542108</v>
      </c>
      <c r="AB94" s="3" cm="1">
        <f t="array" ref="AB94">IF(AB$1&lt;=Last_Actual_Yr,_xlfn.XLOOKUP($C94&amp;$D94,GDB!$C$390:$C$406&amp;GDB!$D$390:$D$406,GDB!AA$390:AA$406),AA94*(1+INDEX(AB$25:AB$27,$A94)))</f>
        <v>82773.162121691581</v>
      </c>
      <c r="AC94" s="3" cm="1">
        <f t="array" ref="AC94">IF(AC$1&lt;=Last_Actual_Yr,_xlfn.XLOOKUP($C94&amp;$D94,GDB!$C$390:$C$406&amp;GDB!$D$390:$D$406,GDB!AB$390:AB$406),AB94*(1+INDEX(AC$25:AC$27,$A94)))</f>
        <v>75839.530011172596</v>
      </c>
      <c r="AD94" s="3" cm="1">
        <f t="array" ref="AD94">IF(AD$1&lt;=Last_Actual_Yr,_xlfn.XLOOKUP($C94&amp;$D94,GDB!$C$390:$C$406&amp;GDB!$D$390:$D$406,GDB!AC$390:AC$406),AC94*(1+INDEX(AD$25:AD$27,$A94)))</f>
        <v>69206.110733595022</v>
      </c>
      <c r="AE94" s="3" cm="1">
        <f t="array" ref="AE94">IF(AE$1&lt;=Last_Actual_Yr,_xlfn.XLOOKUP($C94&amp;$D94,GDB!$C$390:$C$406&amp;GDB!$D$390:$D$406,GDB!AD$390:AD$406),AD94*(1+INDEX(AE$25:AE$27,$A94)))</f>
        <v>63141.428331965108</v>
      </c>
      <c r="AF94" s="3" cm="1">
        <f t="array" ref="AF94">IF(AF$1&lt;=Last_Actual_Yr,_xlfn.XLOOKUP($C94&amp;$D94,GDB!$C$390:$C$406&amp;GDB!$D$390:$D$406,GDB!AE$390:AE$406),AE94*(1+INDEX(AF$25:AF$27,$A94)))</f>
        <v>57508.897920264251</v>
      </c>
      <c r="AG94" s="3" cm="1">
        <f t="array" ref="AG94">IF(AG$1&lt;=Last_Actual_Yr,_xlfn.XLOOKUP($C94&amp;$D94,GDB!$C$390:$C$406&amp;GDB!$D$390:$D$406,GDB!AF$390:AF$406),AF94*(1+INDEX(AG$25:AG$27,$A94)))</f>
        <v>52554.232108666307</v>
      </c>
      <c r="AH94" s="3" cm="1">
        <f t="array" ref="AH94">IF(AH$1&lt;=Last_Actual_Yr,_xlfn.XLOOKUP($C94&amp;$D94,GDB!$C$390:$C$406&amp;GDB!$D$390:$D$406,GDB!AG$390:AG$406),AG94*(1+INDEX(AH$25:AH$27,$A94)))</f>
        <v>48255.126068832731</v>
      </c>
      <c r="AI94" s="3" cm="1">
        <f t="array" ref="AI94">IF(AI$1&lt;=Last_Actual_Yr,_xlfn.XLOOKUP($C94&amp;$D94,GDB!$C$390:$C$406&amp;GDB!$D$390:$D$406,GDB!AH$390:AH$406),AH94*(1+INDEX(AI$25:AI$27,$A94)))</f>
        <v>44190.525846428718</v>
      </c>
      <c r="AJ94" s="3" cm="1">
        <f t="array" ref="AJ94">IF(AJ$1&lt;=Last_Actual_Yr,_xlfn.XLOOKUP($C94&amp;$D94,GDB!$C$390:$C$406&amp;GDB!$D$390:$D$406,GDB!AI$390:AI$406),AI94*(1+INDEX(AJ$25:AJ$27,$A94)))</f>
        <v>39683.460605767439</v>
      </c>
      <c r="AK94" s="3" cm="1">
        <f t="array" ref="AK94">IF(AK$1&lt;=Last_Actual_Yr,_xlfn.XLOOKUP($C94&amp;$D94,GDB!$C$390:$C$406&amp;GDB!$D$390:$D$406,GDB!AJ$390:AJ$406),AJ94*(1+INDEX(AK$25:AK$27,$A94)))</f>
        <v>34918.415508179387</v>
      </c>
      <c r="AL94" s="3" cm="1">
        <f t="array" ref="AL94">IF(AL$1&lt;=Last_Actual_Yr,_xlfn.XLOOKUP($C94&amp;$D94,GDB!$C$390:$C$406&amp;GDB!$D$390:$D$406,GDB!AK$390:AK$406),AK94*(1+INDEX(AL$25:AL$27,$A94)))</f>
        <v>29749.74822378001</v>
      </c>
      <c r="AM94" s="3" cm="1">
        <f t="array" ref="AM94">IF(AM$1&lt;=Last_Actual_Yr,_xlfn.XLOOKUP($C94&amp;$D94,GDB!$C$390:$C$406&amp;GDB!$D$390:$D$406,GDB!AL$390:AL$406),AL94*(1+INDEX(AM$25:AM$27,$A94)))</f>
        <v>24264.099949059579</v>
      </c>
      <c r="AN94" s="3" cm="1">
        <f t="array" ref="AN94">IF(AN$1&lt;=Last_Actual_Yr,_xlfn.XLOOKUP($C94&amp;$D94,GDB!$C$390:$C$406&amp;GDB!$D$390:$D$406,GDB!AM$390:AM$406),AM94*(1+INDEX(AN$25:AN$27,$A94)))</f>
        <v>19019.1436253664</v>
      </c>
      <c r="AO94" s="3" cm="1">
        <f t="array" ref="AO94">IF(AO$1&lt;=Last_Actual_Yr,_xlfn.XLOOKUP($C94&amp;$D94,GDB!$C$390:$C$406&amp;GDB!$D$390:$D$406,GDB!AN$390:AN$406),AN94*(1+INDEX(AO$25:AO$27,$A94)))</f>
        <v>14244.241345354609</v>
      </c>
      <c r="AP94" s="3" cm="1">
        <f t="array" ref="AP94">IF(AP$1&lt;=Last_Actual_Yr,_xlfn.XLOOKUP($C94&amp;$D94,GDB!$C$390:$C$406&amp;GDB!$D$390:$D$406,GDB!AO$390:AO$406),AO94*(1+INDEX(AP$25:AP$27,$A94)))</f>
        <v>10119.62973977939</v>
      </c>
      <c r="AQ94" s="3" cm="1">
        <f t="array" ref="AQ94">IF(AQ$1&lt;=Last_Actual_Yr,_xlfn.XLOOKUP($C94&amp;$D94,GDB!$C$390:$C$406&amp;GDB!$D$390:$D$406,GDB!AP$390:AP$406),AP94*(1+INDEX(AQ$25:AQ$27,$A94)))</f>
        <v>6970.618655912097</v>
      </c>
    </row>
    <row r="95" spans="1:43" outlineLevel="1" x14ac:dyDescent="0.3">
      <c r="A95">
        <f t="shared" ref="A95:A108" si="26">_xlfn.XMATCH(D95,$D$25:$D$27)</f>
        <v>2</v>
      </c>
      <c r="B95" t="s">
        <v>12</v>
      </c>
      <c r="C95" t="s">
        <v>13</v>
      </c>
      <c r="D95" t="s">
        <v>3</v>
      </c>
      <c r="F95" s="3" cm="1">
        <f t="array" ref="F95">IF(F$1&lt;=Last_Actual_Yr,_xlfn.XLOOKUP($C95&amp;$D95,GDB!$C$390:$C$406&amp;GDB!$D$390:$D$406,GDB!E$390:E$406),E95*(1+INDEX(F$25:F$27,$A95)))</f>
        <v>5520.75</v>
      </c>
      <c r="G95" s="3" cm="1">
        <f t="array" ref="G95">IF(G$1&lt;=Last_Actual_Yr,_xlfn.XLOOKUP($C95&amp;$D95,GDB!$C$390:$C$406&amp;GDB!$D$390:$D$406,GDB!F$390:F$406),F95*(1+INDEX(G$25:G$27,$A95)))</f>
        <v>5595</v>
      </c>
      <c r="H95" s="3" cm="1">
        <f t="array" ref="H95">IF(H$1&lt;=Last_Actual_Yr,_xlfn.XLOOKUP($C95&amp;$D95,GDB!$C$390:$C$406&amp;GDB!$D$390:$D$406,GDB!G$390:G$406),G95*(1+INDEX(H$25:H$27,$A95)))</f>
        <v>5747.5</v>
      </c>
      <c r="I95" s="3" cm="1">
        <f t="array" ref="I95">IF(I$1&lt;=Last_Actual_Yr,_xlfn.XLOOKUP($C95&amp;$D95,GDB!$C$390:$C$406&amp;GDB!$D$390:$D$406,GDB!H$390:H$406),H95*(1+INDEX(I$25:I$27,$A95)))</f>
        <v>5971.75</v>
      </c>
      <c r="J95" s="3" cm="1">
        <f t="array" ref="J95">IF(J$1&lt;=Last_Actual_Yr,_xlfn.XLOOKUP($C95&amp;$D95,GDB!$C$390:$C$406&amp;GDB!$D$390:$D$406,GDB!I$390:I$406),I95*(1+INDEX(J$25:J$27,$A95)))</f>
        <v>6105.25</v>
      </c>
      <c r="K95" s="3" cm="1">
        <f t="array" ref="K95">IF(K$1&lt;=Last_Actual_Yr,_xlfn.XLOOKUP($C95&amp;$D95,GDB!$C$390:$C$406&amp;GDB!$D$390:$D$406,GDB!J$390:J$406),J95*(1+INDEX(K$25:K$27,$A95)))</f>
        <v>6176.5</v>
      </c>
      <c r="L95" s="3" cm="1">
        <f t="array" ref="L95">IF(L$1&lt;=Last_Actual_Yr,_xlfn.XLOOKUP($C95&amp;$D95,GDB!$C$390:$C$406&amp;GDB!$D$390:$D$406,GDB!K$390:K$406),K95*(1+INDEX(L$25:L$27,$A95)))</f>
        <v>6178.5</v>
      </c>
      <c r="M95" s="3" cm="1">
        <f t="array" ref="M95">IF(M$1&lt;=Last_Actual_Yr,_xlfn.XLOOKUP($C95&amp;$D95,GDB!$C$390:$C$406&amp;GDB!$D$390:$D$406,GDB!L$390:L$406),L95*(1+INDEX(M$25:M$27,$A95)))</f>
        <v>6171</v>
      </c>
      <c r="N95" s="3" cm="1">
        <f t="array" ref="N95">IF(N$1&lt;=Last_Actual_Yr,_xlfn.XLOOKUP($C95&amp;$D95,GDB!$C$390:$C$406&amp;GDB!$D$390:$D$406,GDB!M$390:M$406),M95*(1+INDEX(N$25:N$27,$A95)))</f>
        <v>6161.75</v>
      </c>
      <c r="O95" s="3" cm="1">
        <f t="array" ref="O95">IF(O$1&lt;=Last_Actual_Yr,_xlfn.XLOOKUP($C95&amp;$D95,GDB!$C$390:$C$406&amp;GDB!$D$390:$D$406,GDB!N$390:N$406),N95*(1+INDEX(O$25:O$27,$A95)))</f>
        <v>6113.5</v>
      </c>
      <c r="P95" s="3" cm="1">
        <f t="array" ref="P95">IF(P$1&lt;=Last_Actual_Yr,_xlfn.XLOOKUP($C95&amp;$D95,GDB!$C$390:$C$406&amp;GDB!$D$390:$D$406,GDB!O$390:O$406),O95*(1+INDEX(P$25:P$27,$A95)))</f>
        <v>6040.5</v>
      </c>
      <c r="Q95" s="3" cm="1">
        <f t="array" ref="Q95">IF(Q$1&lt;=Last_Actual_Yr,_xlfn.XLOOKUP($C95&amp;$D95,GDB!$C$390:$C$406&amp;GDB!$D$390:$D$406,GDB!P$390:P$406),P95*(1+INDEX(Q$25:Q$27,$A95)))</f>
        <v>5982.5502012781335</v>
      </c>
      <c r="R95" s="3" cm="1">
        <f t="array" ref="R95">IF(R$1&lt;=Last_Actual_Yr,_xlfn.XLOOKUP($C95&amp;$D95,GDB!$C$390:$C$406&amp;GDB!$D$390:$D$406,GDB!Q$390:Q$406),Q95*(1+INDEX(R$25:R$27,$A95)))</f>
        <v>5845.6239629838701</v>
      </c>
      <c r="S95" s="3" cm="1">
        <f t="array" ref="S95">IF(S$1&lt;=Last_Actual_Yr,_xlfn.XLOOKUP($C95&amp;$D95,GDB!$C$390:$C$406&amp;GDB!$D$390:$D$406,GDB!R$390:R$406),R95*(1+INDEX(S$25:S$27,$A95)))</f>
        <v>5660.9291473767453</v>
      </c>
      <c r="T95" s="3" cm="1">
        <f t="array" ref="T95">IF(T$1&lt;=Last_Actual_Yr,_xlfn.XLOOKUP($C95&amp;$D95,GDB!$C$390:$C$406&amp;GDB!$D$390:$D$406,GDB!S$390:S$406),S95*(1+INDEX(T$25:T$27,$A95)))</f>
        <v>5386.0300486788865</v>
      </c>
      <c r="U95" s="3" cm="1">
        <f t="array" ref="U95">IF(U$1&lt;=Last_Actual_Yr,_xlfn.XLOOKUP($C95&amp;$D95,GDB!$C$390:$C$406&amp;GDB!$D$390:$D$406,GDB!T$390:T$406),T95*(1+INDEX(U$25:U$27,$A95)))</f>
        <v>5055.8959931878271</v>
      </c>
      <c r="V95" s="3" cm="1">
        <f t="array" ref="V95">IF(V$1&lt;=Last_Actual_Yr,_xlfn.XLOOKUP($C95&amp;$D95,GDB!$C$390:$C$406&amp;GDB!$D$390:$D$406,GDB!U$390:U$406),U95*(1+INDEX(V$25:V$27,$A95)))</f>
        <v>4681.3828028065554</v>
      </c>
      <c r="W95" s="3" cm="1">
        <f t="array" ref="W95">IF(W$1&lt;=Last_Actual_Yr,_xlfn.XLOOKUP($C95&amp;$D95,GDB!$C$390:$C$406&amp;GDB!$D$390:$D$406,GDB!V$390:V$406),V95*(1+INDEX(W$25:W$27,$A95)))</f>
        <v>4275.1556377329644</v>
      </c>
      <c r="X95" s="3" cm="1">
        <f t="array" ref="X95">IF(X$1&lt;=Last_Actual_Yr,_xlfn.XLOOKUP($C95&amp;$D95,GDB!$C$390:$C$406&amp;GDB!$D$390:$D$406,GDB!W$390:W$406),W95*(1+INDEX(X$25:X$27,$A95)))</f>
        <v>3822.6327759027035</v>
      </c>
      <c r="Y95" s="3" cm="1">
        <f t="array" ref="Y95">IF(Y$1&lt;=Last_Actual_Yr,_xlfn.XLOOKUP($C95&amp;$D95,GDB!$C$390:$C$406&amp;GDB!$D$390:$D$406,GDB!X$390:X$406),X95*(1+INDEX(Y$25:Y$27,$A95)))</f>
        <v>3366.4090460387329</v>
      </c>
      <c r="Z95" s="3" cm="1">
        <f t="array" ref="Z95">IF(Z$1&lt;=Last_Actual_Yr,_xlfn.XLOOKUP($C95&amp;$D95,GDB!$C$390:$C$406&amp;GDB!$D$390:$D$406,GDB!Y$390:Y$406),Y95*(1+INDEX(Z$25:Z$27,$A95)))</f>
        <v>2947.237701186235</v>
      </c>
      <c r="AA95" s="3" cm="1">
        <f t="array" ref="AA95">IF(AA$1&lt;=Last_Actual_Yr,_xlfn.XLOOKUP($C95&amp;$D95,GDB!$C$390:$C$406&amp;GDB!$D$390:$D$406,GDB!Z$390:Z$406),Z95*(1+INDEX(AA$25:AA$27,$A95)))</f>
        <v>2595.3850274693937</v>
      </c>
      <c r="AB95" s="3" cm="1">
        <f t="array" ref="AB95">IF(AB$1&lt;=Last_Actual_Yr,_xlfn.XLOOKUP($C95&amp;$D95,GDB!$C$390:$C$406&amp;GDB!$D$390:$D$406,GDB!AA$390:AA$406),AA95*(1+INDEX(AB$25:AB$27,$A95)))</f>
        <v>2313.5234950373601</v>
      </c>
      <c r="AC95" s="3" cm="1">
        <f t="array" ref="AC95">IF(AC$1&lt;=Last_Actual_Yr,_xlfn.XLOOKUP($C95&amp;$D95,GDB!$C$390:$C$406&amp;GDB!$D$390:$D$406,GDB!AB$390:AB$406),AB95*(1+INDEX(AC$25:AC$27,$A95)))</f>
        <v>2102.7956908422266</v>
      </c>
      <c r="AD95" s="3" cm="1">
        <f t="array" ref="AD95">IF(AD$1&lt;=Last_Actual_Yr,_xlfn.XLOOKUP($C95&amp;$D95,GDB!$C$390:$C$406&amp;GDB!$D$390:$D$406,GDB!AC$390:AC$406),AC95*(1+INDEX(AD$25:AD$27,$A95)))</f>
        <v>1960.1038481416324</v>
      </c>
      <c r="AE95" s="3" cm="1">
        <f t="array" ref="AE95">IF(AE$1&lt;=Last_Actual_Yr,_xlfn.XLOOKUP($C95&amp;$D95,GDB!$C$390:$C$406&amp;GDB!$D$390:$D$406,GDB!AD$390:AD$406),AD95*(1+INDEX(AE$25:AE$27,$A95)))</f>
        <v>1850.1495984711121</v>
      </c>
      <c r="AF95" s="3" cm="1">
        <f t="array" ref="AF95">IF(AF$1&lt;=Last_Actual_Yr,_xlfn.XLOOKUP($C95&amp;$D95,GDB!$C$390:$C$406&amp;GDB!$D$390:$D$406,GDB!AE$390:AE$406),AE95*(1+INDEX(AF$25:AF$27,$A95)))</f>
        <v>1746.5292622339036</v>
      </c>
      <c r="AG95" s="3" cm="1">
        <f t="array" ref="AG95">IF(AG$1&lt;=Last_Actual_Yr,_xlfn.XLOOKUP($C95&amp;$D95,GDB!$C$390:$C$406&amp;GDB!$D$390:$D$406,GDB!AF$390:AF$406),AF95*(1+INDEX(AG$25:AG$27,$A95)))</f>
        <v>1635.1333062708909</v>
      </c>
      <c r="AH95" s="3" cm="1">
        <f t="array" ref="AH95">IF(AH$1&lt;=Last_Actual_Yr,_xlfn.XLOOKUP($C95&amp;$D95,GDB!$C$390:$C$406&amp;GDB!$D$390:$D$406,GDB!AG$390:AG$406),AG95*(1+INDEX(AH$25:AH$27,$A95)))</f>
        <v>1516.1598578613437</v>
      </c>
      <c r="AI95" s="3" cm="1">
        <f t="array" ref="AI95">IF(AI$1&lt;=Last_Actual_Yr,_xlfn.XLOOKUP($C95&amp;$D95,GDB!$C$390:$C$406&amp;GDB!$D$390:$D$406,GDB!AH$390:AH$406),AH95*(1+INDEX(AI$25:AI$27,$A95)))</f>
        <v>1381.0198268581566</v>
      </c>
      <c r="AJ95" s="3" cm="1">
        <f t="array" ref="AJ95">IF(AJ$1&lt;=Last_Actual_Yr,_xlfn.XLOOKUP($C95&amp;$D95,GDB!$C$390:$C$406&amp;GDB!$D$390:$D$406,GDB!AI$390:AI$406),AI95*(1+INDEX(AJ$25:AJ$27,$A95)))</f>
        <v>1217.8102395809985</v>
      </c>
      <c r="AK95" s="3" cm="1">
        <f t="array" ref="AK95">IF(AK$1&lt;=Last_Actual_Yr,_xlfn.XLOOKUP($C95&amp;$D95,GDB!$C$390:$C$406&amp;GDB!$D$390:$D$406,GDB!AJ$390:AJ$406),AJ95*(1+INDEX(AK$25:AK$27,$A95)))</f>
        <v>1056.855892053524</v>
      </c>
      <c r="AL95" s="3" cm="1">
        <f t="array" ref="AL95">IF(AL$1&lt;=Last_Actual_Yr,_xlfn.XLOOKUP($C95&amp;$D95,GDB!$C$390:$C$406&amp;GDB!$D$390:$D$406,GDB!AK$390:AK$406),AK95*(1+INDEX(AL$25:AL$27,$A95)))</f>
        <v>897.27396050060872</v>
      </c>
      <c r="AM95" s="3" cm="1">
        <f t="array" ref="AM95">IF(AM$1&lt;=Last_Actual_Yr,_xlfn.XLOOKUP($C95&amp;$D95,GDB!$C$390:$C$406&amp;GDB!$D$390:$D$406,GDB!AL$390:AL$406),AL95*(1+INDEX(AM$25:AM$27,$A95)))</f>
        <v>732.0784015979516</v>
      </c>
      <c r="AN95" s="3" cm="1">
        <f t="array" ref="AN95">IF(AN$1&lt;=Last_Actual_Yr,_xlfn.XLOOKUP($C95&amp;$D95,GDB!$C$390:$C$406&amp;GDB!$D$390:$D$406,GDB!AM$390:AM$406),AM95*(1+INDEX(AN$25:AN$27,$A95)))</f>
        <v>571.93290998782709</v>
      </c>
      <c r="AO95" s="3" cm="1">
        <f t="array" ref="AO95">IF(AO$1&lt;=Last_Actual_Yr,_xlfn.XLOOKUP($C95&amp;$D95,GDB!$C$390:$C$406&amp;GDB!$D$390:$D$406,GDB!AN$390:AN$406),AN95*(1+INDEX(AO$25:AO$27,$A95)))</f>
        <v>432.3060771440197</v>
      </c>
      <c r="AP95" s="3" cm="1">
        <f t="array" ref="AP95">IF(AP$1&lt;=Last_Actual_Yr,_xlfn.XLOOKUP($C95&amp;$D95,GDB!$C$390:$C$406&amp;GDB!$D$390:$D$406,GDB!AO$390:AO$406),AO95*(1+INDEX(AP$25:AP$27,$A95)))</f>
        <v>318.78272648972717</v>
      </c>
      <c r="AQ95" s="3" cm="1">
        <f t="array" ref="AQ95">IF(AQ$1&lt;=Last_Actual_Yr,_xlfn.XLOOKUP($C95&amp;$D95,GDB!$C$390:$C$406&amp;GDB!$D$390:$D$406,GDB!AP$390:AP$406),AP95*(1+INDEX(AQ$25:AQ$27,$A95)))</f>
        <v>238.37128308488903</v>
      </c>
    </row>
    <row r="96" spans="1:43" outlineLevel="1" x14ac:dyDescent="0.3">
      <c r="A96">
        <f t="shared" si="26"/>
        <v>3</v>
      </c>
      <c r="B96" t="s">
        <v>12</v>
      </c>
      <c r="C96" t="s">
        <v>13</v>
      </c>
      <c r="D96" t="s">
        <v>4</v>
      </c>
      <c r="F96" s="3" cm="1">
        <f t="array" ref="F96">IF(F$1&lt;=Last_Actual_Yr,_xlfn.XLOOKUP($C96&amp;$D96,GDB!$C$390:$C$406&amp;GDB!$D$390:$D$406,GDB!E$390:E$406),E96*(1+INDEX(F$25:F$27,$A96)))</f>
        <v>197.25</v>
      </c>
      <c r="G96" s="3" cm="1">
        <f t="array" ref="G96">IF(G$1&lt;=Last_Actual_Yr,_xlfn.XLOOKUP($C96&amp;$D96,GDB!$C$390:$C$406&amp;GDB!$D$390:$D$406,GDB!F$390:F$406),F96*(1+INDEX(G$25:G$27,$A96)))</f>
        <v>191.25</v>
      </c>
      <c r="H96" s="3" cm="1">
        <f t="array" ref="H96">IF(H$1&lt;=Last_Actual_Yr,_xlfn.XLOOKUP($C96&amp;$D96,GDB!$C$390:$C$406&amp;GDB!$D$390:$D$406,GDB!G$390:G$406),G96*(1+INDEX(H$25:H$27,$A96)))</f>
        <v>192.25</v>
      </c>
      <c r="I96" s="3" cm="1">
        <f t="array" ref="I96">IF(I$1&lt;=Last_Actual_Yr,_xlfn.XLOOKUP($C96&amp;$D96,GDB!$C$390:$C$406&amp;GDB!$D$390:$D$406,GDB!H$390:H$406),H96*(1+INDEX(I$25:I$27,$A96)))</f>
        <v>201.5</v>
      </c>
      <c r="J96" s="3" cm="1">
        <f t="array" ref="J96">IF(J$1&lt;=Last_Actual_Yr,_xlfn.XLOOKUP($C96&amp;$D96,GDB!$C$390:$C$406&amp;GDB!$D$390:$D$406,GDB!I$390:I$406),I96*(1+INDEX(J$25:J$27,$A96)))</f>
        <v>199.25</v>
      </c>
      <c r="K96" s="3" cm="1">
        <f t="array" ref="K96">IF(K$1&lt;=Last_Actual_Yr,_xlfn.XLOOKUP($C96&amp;$D96,GDB!$C$390:$C$406&amp;GDB!$D$390:$D$406,GDB!J$390:J$406),J96*(1+INDEX(K$25:K$27,$A96)))</f>
        <v>197.25</v>
      </c>
      <c r="L96" s="3" cm="1">
        <f t="array" ref="L96">IF(L$1&lt;=Last_Actual_Yr,_xlfn.XLOOKUP($C96&amp;$D96,GDB!$C$390:$C$406&amp;GDB!$D$390:$D$406,GDB!K$390:K$406),K96*(1+INDEX(L$25:L$27,$A96)))</f>
        <v>199</v>
      </c>
      <c r="M96" s="3" cm="1">
        <f t="array" ref="M96">IF(M$1&lt;=Last_Actual_Yr,_xlfn.XLOOKUP($C96&amp;$D96,GDB!$C$390:$C$406&amp;GDB!$D$390:$D$406,GDB!L$390:L$406),L96*(1+INDEX(M$25:M$27,$A96)))</f>
        <v>201.25</v>
      </c>
      <c r="N96" s="3" cm="1">
        <f t="array" ref="N96">IF(N$1&lt;=Last_Actual_Yr,_xlfn.XLOOKUP($C96&amp;$D96,GDB!$C$390:$C$406&amp;GDB!$D$390:$D$406,GDB!M$390:M$406),M96*(1+INDEX(N$25:N$27,$A96)))</f>
        <v>198.75</v>
      </c>
      <c r="O96" s="3" cm="1">
        <f t="array" ref="O96">IF(O$1&lt;=Last_Actual_Yr,_xlfn.XLOOKUP($C96&amp;$D96,GDB!$C$390:$C$406&amp;GDB!$D$390:$D$406,GDB!N$390:N$406),N96*(1+INDEX(O$25:O$27,$A96)))</f>
        <v>198</v>
      </c>
      <c r="P96" s="3" cm="1">
        <f t="array" ref="P96">IF(P$1&lt;=Last_Actual_Yr,_xlfn.XLOOKUP($C96&amp;$D96,GDB!$C$390:$C$406&amp;GDB!$D$390:$D$406,GDB!O$390:O$406),O96*(1+INDEX(P$25:P$27,$A96)))</f>
        <v>197.75</v>
      </c>
      <c r="Q96" s="3" cm="1">
        <f t="array" ref="Q96">IF(Q$1&lt;=Last_Actual_Yr,_xlfn.XLOOKUP($C96&amp;$D96,GDB!$C$390:$C$406&amp;GDB!$D$390:$D$406,GDB!P$390:P$406),P96*(1+INDEX(Q$25:Q$27,$A96)))</f>
        <v>196.50635224443744</v>
      </c>
      <c r="R96" s="3" cm="1">
        <f t="array" ref="R96">IF(R$1&lt;=Last_Actual_Yr,_xlfn.XLOOKUP($C96&amp;$D96,GDB!$C$390:$C$406&amp;GDB!$D$390:$D$406,GDB!Q$390:Q$406),Q96*(1+INDEX(R$25:R$27,$A96)))</f>
        <v>182.88953356633317</v>
      </c>
      <c r="S96" s="3" cm="1">
        <f t="array" ref="S96">IF(S$1&lt;=Last_Actual_Yr,_xlfn.XLOOKUP($C96&amp;$D96,GDB!$C$390:$C$406&amp;GDB!$D$390:$D$406,GDB!R$390:R$406),R96*(1+INDEX(S$25:S$27,$A96)))</f>
        <v>164.88965905913071</v>
      </c>
      <c r="T96" s="3" cm="1">
        <f t="array" ref="T96">IF(T$1&lt;=Last_Actual_Yr,_xlfn.XLOOKUP($C96&amp;$D96,GDB!$C$390:$C$406&amp;GDB!$D$390:$D$406,GDB!S$390:S$406),S96*(1+INDEX(T$25:T$27,$A96)))</f>
        <v>147.23585456037543</v>
      </c>
      <c r="U96" s="3" cm="1">
        <f t="array" ref="U96">IF(U$1&lt;=Last_Actual_Yr,_xlfn.XLOOKUP($C96&amp;$D96,GDB!$C$390:$C$406&amp;GDB!$D$390:$D$406,GDB!T$390:T$406),T96*(1+INDEX(U$25:U$27,$A96)))</f>
        <v>139.31603279416649</v>
      </c>
      <c r="V96" s="3" cm="1">
        <f t="array" ref="V96">IF(V$1&lt;=Last_Actual_Yr,_xlfn.XLOOKUP($C96&amp;$D96,GDB!$C$390:$C$406&amp;GDB!$D$390:$D$406,GDB!U$390:U$406),U96*(1+INDEX(V$25:V$27,$A96)))</f>
        <v>134.28443893423565</v>
      </c>
      <c r="W96" s="3" cm="1">
        <f t="array" ref="W96">IF(W$1&lt;=Last_Actual_Yr,_xlfn.XLOOKUP($C96&amp;$D96,GDB!$C$390:$C$406&amp;GDB!$D$390:$D$406,GDB!V$390:V$406),V96*(1+INDEX(W$25:W$27,$A96)))</f>
        <v>129.84446251310862</v>
      </c>
      <c r="X96" s="3" cm="1">
        <f t="array" ref="X96">IF(X$1&lt;=Last_Actual_Yr,_xlfn.XLOOKUP($C96&amp;$D96,GDB!$C$390:$C$406&amp;GDB!$D$390:$D$406,GDB!W$390:W$406),W96*(1+INDEX(X$25:X$27,$A96)))</f>
        <v>126.5501582273954</v>
      </c>
      <c r="Y96" s="3" cm="1">
        <f t="array" ref="Y96">IF(Y$1&lt;=Last_Actual_Yr,_xlfn.XLOOKUP($C96&amp;$D96,GDB!$C$390:$C$406&amp;GDB!$D$390:$D$406,GDB!X$390:X$406),X96*(1+INDEX(Y$25:Y$27,$A96)))</f>
        <v>123.60148519264236</v>
      </c>
      <c r="Z96" s="3" cm="1">
        <f t="array" ref="Z96">IF(Z$1&lt;=Last_Actual_Yr,_xlfn.XLOOKUP($C96&amp;$D96,GDB!$C$390:$C$406&amp;GDB!$D$390:$D$406,GDB!Y$390:Y$406),Y96*(1+INDEX(Z$25:Z$27,$A96)))</f>
        <v>120.5077106683342</v>
      </c>
      <c r="AA96" s="3" cm="1">
        <f t="array" ref="AA96">IF(AA$1&lt;=Last_Actual_Yr,_xlfn.XLOOKUP($C96&amp;$D96,GDB!$C$390:$C$406&amp;GDB!$D$390:$D$406,GDB!Z$390:Z$406),Z96*(1+INDEX(AA$25:AA$27,$A96)))</f>
        <v>117.8920764240661</v>
      </c>
      <c r="AB96" s="3" cm="1">
        <f t="array" ref="AB96">IF(AB$1&lt;=Last_Actual_Yr,_xlfn.XLOOKUP($C96&amp;$D96,GDB!$C$390:$C$406&amp;GDB!$D$390:$D$406,GDB!AA$390:AA$406),AA96*(1+INDEX(AB$25:AB$27,$A96)))</f>
        <v>115.45984868926571</v>
      </c>
      <c r="AC96" s="3" cm="1">
        <f t="array" ref="AC96">IF(AC$1&lt;=Last_Actual_Yr,_xlfn.XLOOKUP($C96&amp;$D96,GDB!$C$390:$C$406&amp;GDB!$D$390:$D$406,GDB!AB$390:AB$406),AB96*(1+INDEX(AC$25:AC$27,$A96)))</f>
        <v>112.38504150968463</v>
      </c>
      <c r="AD96" s="3" cm="1">
        <f t="array" ref="AD96">IF(AD$1&lt;=Last_Actual_Yr,_xlfn.XLOOKUP($C96&amp;$D96,GDB!$C$390:$C$406&amp;GDB!$D$390:$D$406,GDB!AC$390:AC$406),AC96*(1+INDEX(AD$25:AD$27,$A96)))</f>
        <v>108.84330270893338</v>
      </c>
      <c r="AE96" s="3" cm="1">
        <f t="array" ref="AE96">IF(AE$1&lt;=Last_Actual_Yr,_xlfn.XLOOKUP($C96&amp;$D96,GDB!$C$390:$C$406&amp;GDB!$D$390:$D$406,GDB!AD$390:AD$406),AD96*(1+INDEX(AE$25:AE$27,$A96)))</f>
        <v>105.33714147814509</v>
      </c>
      <c r="AF96" s="3" cm="1">
        <f t="array" ref="AF96">IF(AF$1&lt;=Last_Actual_Yr,_xlfn.XLOOKUP($C96&amp;$D96,GDB!$C$390:$C$406&amp;GDB!$D$390:$D$406,GDB!AE$390:AE$406),AE96*(1+INDEX(AF$25:AF$27,$A96)))</f>
        <v>101.71507299355936</v>
      </c>
      <c r="AG96" s="3" cm="1">
        <f t="array" ref="AG96">IF(AG$1&lt;=Last_Actual_Yr,_xlfn.XLOOKUP($C96&amp;$D96,GDB!$C$390:$C$406&amp;GDB!$D$390:$D$406,GDB!AF$390:AF$406),AF96*(1+INDEX(AG$25:AG$27,$A96)))</f>
        <v>97.186882724845489</v>
      </c>
      <c r="AH96" s="3" cm="1">
        <f t="array" ref="AH96">IF(AH$1&lt;=Last_Actual_Yr,_xlfn.XLOOKUP($C96&amp;$D96,GDB!$C$390:$C$406&amp;GDB!$D$390:$D$406,GDB!AG$390:AG$406),AG96*(1+INDEX(AH$25:AH$27,$A96)))</f>
        <v>91.678606645978604</v>
      </c>
      <c r="AI96" s="3" cm="1">
        <f t="array" ref="AI96">IF(AI$1&lt;=Last_Actual_Yr,_xlfn.XLOOKUP($C96&amp;$D96,GDB!$C$390:$C$406&amp;GDB!$D$390:$D$406,GDB!AH$390:AH$406),AH96*(1+INDEX(AI$25:AI$27,$A96)))</f>
        <v>84.523543594275594</v>
      </c>
      <c r="AJ96" s="3" cm="1">
        <f t="array" ref="AJ96">IF(AJ$1&lt;=Last_Actual_Yr,_xlfn.XLOOKUP($C96&amp;$D96,GDB!$C$390:$C$406&amp;GDB!$D$390:$D$406,GDB!AI$390:AI$406),AI96*(1+INDEX(AJ$25:AJ$27,$A96)))</f>
        <v>76.331780527338736</v>
      </c>
      <c r="AK96" s="3" cm="1">
        <f t="array" ref="AK96">IF(AK$1&lt;=Last_Actual_Yr,_xlfn.XLOOKUP($C96&amp;$D96,GDB!$C$390:$C$406&amp;GDB!$D$390:$D$406,GDB!AJ$390:AJ$406),AJ96*(1+INDEX(AK$25:AK$27,$A96)))</f>
        <v>67.857124023878811</v>
      </c>
      <c r="AL96" s="3" cm="1">
        <f t="array" ref="AL96">IF(AL$1&lt;=Last_Actual_Yr,_xlfn.XLOOKUP($C96&amp;$D96,GDB!$C$390:$C$406&amp;GDB!$D$390:$D$406,GDB!AK$390:AK$406),AK96*(1+INDEX(AL$25:AL$27,$A96)))</f>
        <v>57.740668335932511</v>
      </c>
      <c r="AM96" s="3" cm="1">
        <f t="array" ref="AM96">IF(AM$1&lt;=Last_Actual_Yr,_xlfn.XLOOKUP($C96&amp;$D96,GDB!$C$390:$C$406&amp;GDB!$D$390:$D$406,GDB!AL$390:AL$406),AL96*(1+INDEX(AM$25:AM$27,$A96)))</f>
        <v>46.479832624602786</v>
      </c>
      <c r="AN96" s="3" cm="1">
        <f t="array" ref="AN96">IF(AN$1&lt;=Last_Actual_Yr,_xlfn.XLOOKUP($C96&amp;$D96,GDB!$C$390:$C$406&amp;GDB!$D$390:$D$406,GDB!AM$390:AM$406),AM96*(1+INDEX(AN$25:AN$27,$A96)))</f>
        <v>37.585895470158476</v>
      </c>
      <c r="AO96" s="3" cm="1">
        <f t="array" ref="AO96">IF(AO$1&lt;=Last_Actual_Yr,_xlfn.XLOOKUP($C96&amp;$D96,GDB!$C$390:$C$406&amp;GDB!$D$390:$D$406,GDB!AN$390:AN$406),AN96*(1+INDEX(AO$25:AO$27,$A96)))</f>
        <v>29.010387699221333</v>
      </c>
      <c r="AP96" s="3" cm="1">
        <f t="array" ref="AP96">IF(AP$1&lt;=Last_Actual_Yr,_xlfn.XLOOKUP($C96&amp;$D96,GDB!$C$390:$C$406&amp;GDB!$D$390:$D$406,GDB!AO$390:AO$406),AO96*(1+INDEX(AP$25:AP$27,$A96)))</f>
        <v>19.000102382913155</v>
      </c>
      <c r="AQ96" s="3" cm="1">
        <f t="array" ref="AQ96">IF(AQ$1&lt;=Last_Actual_Yr,_xlfn.XLOOKUP($C96&amp;$D96,GDB!$C$390:$C$406&amp;GDB!$D$390:$D$406,GDB!AP$390:AP$406),AP96*(1+INDEX(AQ$25:AQ$27,$A96)))</f>
        <v>10.218503973186573</v>
      </c>
    </row>
    <row r="97" spans="1:43" outlineLevel="1" x14ac:dyDescent="0.3">
      <c r="A97">
        <f t="shared" si="26"/>
        <v>1</v>
      </c>
      <c r="B97" t="s">
        <v>14</v>
      </c>
      <c r="C97" t="s">
        <v>15</v>
      </c>
      <c r="D97" t="s">
        <v>2</v>
      </c>
      <c r="F97" s="3" cm="1">
        <f t="array" ref="F97">IF(F$1&lt;=Last_Actual_Yr,_xlfn.XLOOKUP($C97&amp;$D97,GDB!$C$390:$C$406&amp;GDB!$D$390:$D$406,GDB!E$390:E$406),E97*(1+INDEX(F$25:F$27,$A97)))</f>
        <v>59768</v>
      </c>
      <c r="G97" s="3" cm="1">
        <f t="array" ref="G97">IF(G$1&lt;=Last_Actual_Yr,_xlfn.XLOOKUP($C97&amp;$D97,GDB!$C$390:$C$406&amp;GDB!$D$390:$D$406,GDB!F$390:F$406),F97*(1+INDEX(G$25:G$27,$A97)))</f>
        <v>60452</v>
      </c>
      <c r="H97" s="3" cm="1">
        <f t="array" ref="H97">IF(H$1&lt;=Last_Actual_Yr,_xlfn.XLOOKUP($C97&amp;$D97,GDB!$C$390:$C$406&amp;GDB!$D$390:$D$406,GDB!G$390:G$406),G97*(1+INDEX(H$25:H$27,$A97)))</f>
        <v>61409</v>
      </c>
      <c r="I97" s="3" cm="1">
        <f t="array" ref="I97">IF(I$1&lt;=Last_Actual_Yr,_xlfn.XLOOKUP($C97&amp;$D97,GDB!$C$390:$C$406&amp;GDB!$D$390:$D$406,GDB!H$390:H$406),H97*(1+INDEX(I$25:I$27,$A97)))</f>
        <v>57898</v>
      </c>
      <c r="J97" s="3" cm="1">
        <f t="array" ref="J97">IF(J$1&lt;=Last_Actual_Yr,_xlfn.XLOOKUP($C97&amp;$D97,GDB!$C$390:$C$406&amp;GDB!$D$390:$D$406,GDB!I$390:I$406),I97*(1+INDEX(J$25:J$27,$A97)))</f>
        <v>58095</v>
      </c>
      <c r="K97" s="3" cm="1">
        <f t="array" ref="K97">IF(K$1&lt;=Last_Actual_Yr,_xlfn.XLOOKUP($C97&amp;$D97,GDB!$C$390:$C$406&amp;GDB!$D$390:$D$406,GDB!J$390:J$406),J97*(1+INDEX(K$25:K$27,$A97)))</f>
        <v>59042</v>
      </c>
      <c r="L97" s="3" cm="1">
        <f t="array" ref="L97">IF(L$1&lt;=Last_Actual_Yr,_xlfn.XLOOKUP($C97&amp;$D97,GDB!$C$390:$C$406&amp;GDB!$D$390:$D$406,GDB!K$390:K$406),K97*(1+INDEX(L$25:L$27,$A97)))</f>
        <v>59837</v>
      </c>
      <c r="M97" s="3" cm="1">
        <f t="array" ref="M97">IF(M$1&lt;=Last_Actual_Yr,_xlfn.XLOOKUP($C97&amp;$D97,GDB!$C$390:$C$406&amp;GDB!$D$390:$D$406,GDB!L$390:L$406),L97*(1+INDEX(M$25:M$27,$A97)))</f>
        <v>60705</v>
      </c>
      <c r="N97" s="3" cm="1">
        <f t="array" ref="N97">IF(N$1&lt;=Last_Actual_Yr,_xlfn.XLOOKUP($C97&amp;$D97,GDB!$C$390:$C$406&amp;GDB!$D$390:$D$406,GDB!M$390:M$406),M97*(1+INDEX(N$25:N$27,$A97)))</f>
        <v>61798</v>
      </c>
      <c r="O97" s="3" cm="1">
        <f t="array" ref="O97">IF(O$1&lt;=Last_Actual_Yr,_xlfn.XLOOKUP($C97&amp;$D97,GDB!$C$390:$C$406&amp;GDB!$D$390:$D$406,GDB!N$390:N$406),N97*(1+INDEX(O$25:O$27,$A97)))</f>
        <v>62687.917000000001</v>
      </c>
      <c r="P97" s="3" cm="1">
        <f t="array" ref="P97">IF(P$1&lt;=Last_Actual_Yr,_xlfn.XLOOKUP($C97&amp;$D97,GDB!$C$390:$C$406&amp;GDB!$D$390:$D$406,GDB!O$390:O$406),O97*(1+INDEX(P$25:P$27,$A97)))</f>
        <v>63519.667000000001</v>
      </c>
      <c r="Q97" s="3" cm="1">
        <f t="array" ref="Q97">IF(Q$1&lt;=Last_Actual_Yr,_xlfn.XLOOKUP($C97&amp;$D97,GDB!$C$390:$C$406&amp;GDB!$D$390:$D$406,GDB!P$390:P$406),P97*(1+INDEX(Q$25:Q$27,$A97)))</f>
        <v>63890</v>
      </c>
      <c r="R97" s="3" cm="1">
        <f t="array" ref="R97">IF(R$1&lt;=Last_Actual_Yr,_xlfn.XLOOKUP($C97&amp;$D97,GDB!$C$390:$C$406&amp;GDB!$D$390:$D$406,GDB!Q$390:Q$406),Q97*(1+INDEX(R$25:R$27,$A97)))</f>
        <v>63412.093891931196</v>
      </c>
      <c r="S97" s="3" cm="1">
        <f t="array" ref="S97">IF(S$1&lt;=Last_Actual_Yr,_xlfn.XLOOKUP($C97&amp;$D97,GDB!$C$390:$C$406&amp;GDB!$D$390:$D$406,GDB!R$390:R$406),R97*(1+INDEX(S$25:S$27,$A97)))</f>
        <v>62933.603899740927</v>
      </c>
      <c r="T97" s="3" cm="1">
        <f t="array" ref="T97">IF(T$1&lt;=Last_Actual_Yr,_xlfn.XLOOKUP($C97&amp;$D97,GDB!$C$390:$C$406&amp;GDB!$D$390:$D$406,GDB!S$390:S$406),S97*(1+INDEX(T$25:T$27,$A97)))</f>
        <v>62324.484058630092</v>
      </c>
      <c r="U97" s="3" cm="1">
        <f t="array" ref="U97">IF(U$1&lt;=Last_Actual_Yr,_xlfn.XLOOKUP($C97&amp;$D97,GDB!$C$390:$C$406&amp;GDB!$D$390:$D$406,GDB!T$390:T$406),T97*(1+INDEX(U$25:U$27,$A97)))</f>
        <v>61630.026281899511</v>
      </c>
      <c r="V97" s="3" cm="1">
        <f t="array" ref="V97">IF(V$1&lt;=Last_Actual_Yr,_xlfn.XLOOKUP($C97&amp;$D97,GDB!$C$390:$C$406&amp;GDB!$D$390:$D$406,GDB!U$390:U$406),U97*(1+INDEX(V$25:V$27,$A97)))</f>
        <v>60806.91780154439</v>
      </c>
      <c r="W97" s="3" cm="1">
        <f t="array" ref="W97">IF(W$1&lt;=Last_Actual_Yr,_xlfn.XLOOKUP($C97&amp;$D97,GDB!$C$390:$C$406&amp;GDB!$D$390:$D$406,GDB!V$390:V$406),V97*(1+INDEX(W$25:W$27,$A97)))</f>
        <v>59683.852305208282</v>
      </c>
      <c r="X97" s="3" cm="1">
        <f t="array" ref="X97">IF(X$1&lt;=Last_Actual_Yr,_xlfn.XLOOKUP($C97&amp;$D97,GDB!$C$390:$C$406&amp;GDB!$D$390:$D$406,GDB!W$390:W$406),W97*(1+INDEX(X$25:X$27,$A97)))</f>
        <v>58136.347383297769</v>
      </c>
      <c r="Y97" s="3" cm="1">
        <f t="array" ref="Y97">IF(Y$1&lt;=Last_Actual_Yr,_xlfn.XLOOKUP($C97&amp;$D97,GDB!$C$390:$C$406&amp;GDB!$D$390:$D$406,GDB!X$390:X$406),X97*(1+INDEX(Y$25:Y$27,$A97)))</f>
        <v>56130.808031424262</v>
      </c>
      <c r="Z97" s="3" cm="1">
        <f t="array" ref="Z97">IF(Z$1&lt;=Last_Actual_Yr,_xlfn.XLOOKUP($C97&amp;$D97,GDB!$C$390:$C$406&amp;GDB!$D$390:$D$406,GDB!Y$390:Y$406),Y97*(1+INDEX(Z$25:Z$27,$A97)))</f>
        <v>53437.017414402253</v>
      </c>
      <c r="AA97" s="3" cm="1">
        <f t="array" ref="AA97">IF(AA$1&lt;=Last_Actual_Yr,_xlfn.XLOOKUP($C97&amp;$D97,GDB!$C$390:$C$406&amp;GDB!$D$390:$D$406,GDB!Z$390:Z$406),Z97*(1+INDEX(AA$25:AA$27,$A97)))</f>
        <v>50130.614632704186</v>
      </c>
      <c r="AB97" s="3" cm="1">
        <f t="array" ref="AB97">IF(AB$1&lt;=Last_Actual_Yr,_xlfn.XLOOKUP($C97&amp;$D97,GDB!$C$390:$C$406&amp;GDB!$D$390:$D$406,GDB!AA$390:AA$406),AA97*(1+INDEX(AB$25:AB$27,$A97)))</f>
        <v>46387.365011754075</v>
      </c>
      <c r="AC97" s="3" cm="1">
        <f t="array" ref="AC97">IF(AC$1&lt;=Last_Actual_Yr,_xlfn.XLOOKUP($C97&amp;$D97,GDB!$C$390:$C$406&amp;GDB!$D$390:$D$406,GDB!AB$390:AB$406),AB97*(1+INDEX(AC$25:AC$27,$A97)))</f>
        <v>42501.649940303694</v>
      </c>
      <c r="AD97" s="3" cm="1">
        <f t="array" ref="AD97">IF(AD$1&lt;=Last_Actual_Yr,_xlfn.XLOOKUP($C97&amp;$D97,GDB!$C$390:$C$406&amp;GDB!$D$390:$D$406,GDB!AC$390:AC$406),AC97*(1+INDEX(AD$25:AD$27,$A97)))</f>
        <v>38784.178800894857</v>
      </c>
      <c r="AE97" s="3" cm="1">
        <f t="array" ref="AE97">IF(AE$1&lt;=Last_Actual_Yr,_xlfn.XLOOKUP($C97&amp;$D97,GDB!$C$390:$C$406&amp;GDB!$D$390:$D$406,GDB!AD$390:AD$406),AD97*(1+INDEX(AE$25:AE$27,$A97)))</f>
        <v>35385.4366357572</v>
      </c>
      <c r="AF97" s="3" cm="1">
        <f t="array" ref="AF97">IF(AF$1&lt;=Last_Actual_Yr,_xlfn.XLOOKUP($C97&amp;$D97,GDB!$C$390:$C$406&amp;GDB!$D$390:$D$406,GDB!AE$390:AE$406),AE97*(1+INDEX(AF$25:AF$27,$A97)))</f>
        <v>32228.87915444162</v>
      </c>
      <c r="AG97" s="3" cm="1">
        <f t="array" ref="AG97">IF(AG$1&lt;=Last_Actual_Yr,_xlfn.XLOOKUP($C97&amp;$D97,GDB!$C$390:$C$406&amp;GDB!$D$390:$D$406,GDB!AF$390:AF$406),AF97*(1+INDEX(AG$25:AG$27,$A97)))</f>
        <v>29452.207518097039</v>
      </c>
      <c r="AH97" s="3" cm="1">
        <f t="array" ref="AH97">IF(AH$1&lt;=Last_Actual_Yr,_xlfn.XLOOKUP($C97&amp;$D97,GDB!$C$390:$C$406&amp;GDB!$D$390:$D$406,GDB!AG$390:AG$406),AG97*(1+INDEX(AH$25:AH$27,$A97)))</f>
        <v>27042.921754665567</v>
      </c>
      <c r="AI97" s="3" cm="1">
        <f t="array" ref="AI97">IF(AI$1&lt;=Last_Actual_Yr,_xlfn.XLOOKUP($C97&amp;$D97,GDB!$C$390:$C$406&amp;GDB!$D$390:$D$406,GDB!AH$390:AH$406),AH97*(1+INDEX(AI$25:AI$27,$A97)))</f>
        <v>24765.056691756472</v>
      </c>
      <c r="AJ97" s="3" cm="1">
        <f t="array" ref="AJ97">IF(AJ$1&lt;=Last_Actual_Yr,_xlfn.XLOOKUP($C97&amp;$D97,GDB!$C$390:$C$406&amp;GDB!$D$390:$D$406,GDB!AI$390:AI$406),AI97*(1+INDEX(AJ$25:AJ$27,$A97)))</f>
        <v>22239.227363852195</v>
      </c>
      <c r="AK97" s="3" cm="1">
        <f t="array" ref="AK97">IF(AK$1&lt;=Last_Actual_Yr,_xlfn.XLOOKUP($C97&amp;$D97,GDB!$C$390:$C$406&amp;GDB!$D$390:$D$406,GDB!AJ$390:AJ$406),AJ97*(1+INDEX(AK$25:AK$27,$A97)))</f>
        <v>19568.822119283668</v>
      </c>
      <c r="AL97" s="3" cm="1">
        <f t="array" ref="AL97">IF(AL$1&lt;=Last_Actual_Yr,_xlfn.XLOOKUP($C97&amp;$D97,GDB!$C$390:$C$406&amp;GDB!$D$390:$D$406,GDB!AK$390:AK$406),AK97*(1+INDEX(AL$25:AL$27,$A97)))</f>
        <v>16672.220735452836</v>
      </c>
      <c r="AM97" s="3" cm="1">
        <f t="array" ref="AM97">IF(AM$1&lt;=Last_Actual_Yr,_xlfn.XLOOKUP($C97&amp;$D97,GDB!$C$390:$C$406&amp;GDB!$D$390:$D$406,GDB!AL$390:AL$406),AL97*(1+INDEX(AM$25:AM$27,$A97)))</f>
        <v>13597.978283878421</v>
      </c>
      <c r="AN97" s="3" cm="1">
        <f t="array" ref="AN97">IF(AN$1&lt;=Last_Actual_Yr,_xlfn.XLOOKUP($C97&amp;$D97,GDB!$C$390:$C$406&amp;GDB!$D$390:$D$406,GDB!AM$390:AM$406),AM97*(1+INDEX(AN$25:AN$27,$A97)))</f>
        <v>10658.623338127183</v>
      </c>
      <c r="AO97" s="3" cm="1">
        <f t="array" ref="AO97">IF(AO$1&lt;=Last_Actual_Yr,_xlfn.XLOOKUP($C97&amp;$D97,GDB!$C$390:$C$406&amp;GDB!$D$390:$D$406,GDB!AN$390:AN$406),AN97*(1+INDEX(AO$25:AO$27,$A97)))</f>
        <v>7982.6939755068979</v>
      </c>
      <c r="AP97" s="3" cm="1">
        <f t="array" ref="AP97">IF(AP$1&lt;=Last_Actual_Yr,_xlfn.XLOOKUP($C97&amp;$D97,GDB!$C$390:$C$406&amp;GDB!$D$390:$D$406,GDB!AO$390:AO$406),AO97*(1+INDEX(AP$25:AP$27,$A97)))</f>
        <v>5671.1976018605092</v>
      </c>
      <c r="AQ97" s="3" cm="1">
        <f t="array" ref="AQ97">IF(AQ$1&lt;=Last_Actual_Yr,_xlfn.XLOOKUP($C97&amp;$D97,GDB!$C$390:$C$406&amp;GDB!$D$390:$D$406,GDB!AP$390:AP$406),AP97*(1+INDEX(AQ$25:AQ$27,$A97)))</f>
        <v>3906.4429056625358</v>
      </c>
    </row>
    <row r="98" spans="1:43" outlineLevel="1" x14ac:dyDescent="0.3">
      <c r="A98">
        <f t="shared" si="26"/>
        <v>2</v>
      </c>
      <c r="B98" t="s">
        <v>14</v>
      </c>
      <c r="C98" t="s">
        <v>15</v>
      </c>
      <c r="D98" t="s">
        <v>3</v>
      </c>
      <c r="F98" s="3" cm="1">
        <f t="array" ref="F98">IF(F$1&lt;=Last_Actual_Yr,_xlfn.XLOOKUP($C98&amp;$D98,GDB!$C$390:$C$406&amp;GDB!$D$390:$D$406,GDB!E$390:E$406),E98*(1+INDEX(F$25:F$27,$A98)))</f>
        <v>3913</v>
      </c>
      <c r="G98" s="3" cm="1">
        <f t="array" ref="G98">IF(G$1&lt;=Last_Actual_Yr,_xlfn.XLOOKUP($C98&amp;$D98,GDB!$C$390:$C$406&amp;GDB!$D$390:$D$406,GDB!F$390:F$406),F98*(1+INDEX(G$25:G$27,$A98)))</f>
        <v>3975</v>
      </c>
      <c r="H98" s="3" cm="1">
        <f t="array" ref="H98">IF(H$1&lt;=Last_Actual_Yr,_xlfn.XLOOKUP($C98&amp;$D98,GDB!$C$390:$C$406&amp;GDB!$D$390:$D$406,GDB!G$390:G$406),G98*(1+INDEX(H$25:H$27,$A98)))</f>
        <v>4037</v>
      </c>
      <c r="I98" s="3" cm="1">
        <f t="array" ref="I98">IF(I$1&lt;=Last_Actual_Yr,_xlfn.XLOOKUP($C98&amp;$D98,GDB!$C$390:$C$406&amp;GDB!$D$390:$D$406,GDB!H$390:H$406),H98*(1+INDEX(I$25:I$27,$A98)))</f>
        <v>3955</v>
      </c>
      <c r="J98" s="3" cm="1">
        <f t="array" ref="J98">IF(J$1&lt;=Last_Actual_Yr,_xlfn.XLOOKUP($C98&amp;$D98,GDB!$C$390:$C$406&amp;GDB!$D$390:$D$406,GDB!I$390:I$406),I98*(1+INDEX(J$25:J$27,$A98)))</f>
        <v>3976</v>
      </c>
      <c r="K98" s="3" cm="1">
        <f t="array" ref="K98">IF(K$1&lt;=Last_Actual_Yr,_xlfn.XLOOKUP($C98&amp;$D98,GDB!$C$390:$C$406&amp;GDB!$D$390:$D$406,GDB!J$390:J$406),J98*(1+INDEX(K$25:K$27,$A98)))</f>
        <v>4026</v>
      </c>
      <c r="L98" s="3" cm="1">
        <f t="array" ref="L98">IF(L$1&lt;=Last_Actual_Yr,_xlfn.XLOOKUP($C98&amp;$D98,GDB!$C$390:$C$406&amp;GDB!$D$390:$D$406,GDB!K$390:K$406),K98*(1+INDEX(L$25:L$27,$A98)))</f>
        <v>4091</v>
      </c>
      <c r="M98" s="3" cm="1">
        <f t="array" ref="M98">IF(M$1&lt;=Last_Actual_Yr,_xlfn.XLOOKUP($C98&amp;$D98,GDB!$C$390:$C$406&amp;GDB!$D$390:$D$406,GDB!L$390:L$406),L98*(1+INDEX(M$25:M$27,$A98)))</f>
        <v>4097</v>
      </c>
      <c r="N98" s="3" cm="1">
        <f t="array" ref="N98">IF(N$1&lt;=Last_Actual_Yr,_xlfn.XLOOKUP($C98&amp;$D98,GDB!$C$390:$C$406&amp;GDB!$D$390:$D$406,GDB!M$390:M$406),M98*(1+INDEX(N$25:N$27,$A98)))</f>
        <v>4097</v>
      </c>
      <c r="O98" s="3" cm="1">
        <f t="array" ref="O98">IF(O$1&lt;=Last_Actual_Yr,_xlfn.XLOOKUP($C98&amp;$D98,GDB!$C$390:$C$406&amp;GDB!$D$390:$D$406,GDB!N$390:N$406),N98*(1+INDEX(O$25:O$27,$A98)))</f>
        <v>4094.75</v>
      </c>
      <c r="P98" s="3" cm="1">
        <f t="array" ref="P98">IF(P$1&lt;=Last_Actual_Yr,_xlfn.XLOOKUP($C98&amp;$D98,GDB!$C$390:$C$406&amp;GDB!$D$390:$D$406,GDB!O$390:O$406),O98*(1+INDEX(P$25:P$27,$A98)))</f>
        <v>4097.4169999999995</v>
      </c>
      <c r="Q98" s="3" cm="1">
        <f t="array" ref="Q98">IF(Q$1&lt;=Last_Actual_Yr,_xlfn.XLOOKUP($C98&amp;$D98,GDB!$C$390:$C$406&amp;GDB!$D$390:$D$406,GDB!P$390:P$406),P98*(1+INDEX(Q$25:Q$27,$A98)))</f>
        <v>4100</v>
      </c>
      <c r="R98" s="3" cm="1">
        <f t="array" ref="R98">IF(R$1&lt;=Last_Actual_Yr,_xlfn.XLOOKUP($C98&amp;$D98,GDB!$C$390:$C$406&amp;GDB!$D$390:$D$406,GDB!Q$390:Q$406),Q98*(1+INDEX(R$25:R$27,$A98)))</f>
        <v>4006.1608247120862</v>
      </c>
      <c r="S98" s="3" cm="1">
        <f t="array" ref="S98">IF(S$1&lt;=Last_Actual_Yr,_xlfn.XLOOKUP($C98&amp;$D98,GDB!$C$390:$C$406&amp;GDB!$D$390:$D$406,GDB!R$390:R$406),R98*(1+INDEX(S$25:S$27,$A98)))</f>
        <v>3879.5845790455755</v>
      </c>
      <c r="T98" s="3" cm="1">
        <f t="array" ref="T98">IF(T$1&lt;=Last_Actual_Yr,_xlfn.XLOOKUP($C98&amp;$D98,GDB!$C$390:$C$406&amp;GDB!$D$390:$D$406,GDB!S$390:S$406),S98*(1+INDEX(T$25:T$27,$A98)))</f>
        <v>3691.1889506360676</v>
      </c>
      <c r="U98" s="3" cm="1">
        <f t="array" ref="U98">IF(U$1&lt;=Last_Actual_Yr,_xlfn.XLOOKUP($C98&amp;$D98,GDB!$C$390:$C$406&amp;GDB!$D$390:$D$406,GDB!T$390:T$406),T98*(1+INDEX(U$25:U$27,$A98)))</f>
        <v>3464.9393443687995</v>
      </c>
      <c r="V98" s="3" cm="1">
        <f t="array" ref="V98">IF(V$1&lt;=Last_Actual_Yr,_xlfn.XLOOKUP($C98&amp;$D98,GDB!$C$390:$C$406&amp;GDB!$D$390:$D$406,GDB!U$390:U$406),U98*(1+INDEX(V$25:V$27,$A98)))</f>
        <v>3208.2755423274621</v>
      </c>
      <c r="W98" s="3" cm="1">
        <f t="array" ref="W98">IF(W$1&lt;=Last_Actual_Yr,_xlfn.XLOOKUP($C98&amp;$D98,GDB!$C$390:$C$406&amp;GDB!$D$390:$D$406,GDB!V$390:V$406),V98*(1+INDEX(W$25:W$27,$A98)))</f>
        <v>2929.877314019091</v>
      </c>
      <c r="X98" s="3" cm="1">
        <f t="array" ref="X98">IF(X$1&lt;=Last_Actual_Yr,_xlfn.XLOOKUP($C98&amp;$D98,GDB!$C$390:$C$406&amp;GDB!$D$390:$D$406,GDB!W$390:W$406),W98*(1+INDEX(X$25:X$27,$A98)))</f>
        <v>2619.7514193617112</v>
      </c>
      <c r="Y98" s="3" cm="1">
        <f t="array" ref="Y98">IF(Y$1&lt;=Last_Actual_Yr,_xlfn.XLOOKUP($C98&amp;$D98,GDB!$C$390:$C$406&amp;GDB!$D$390:$D$406,GDB!X$390:X$406),X98*(1+INDEX(Y$25:Y$27,$A98)))</f>
        <v>2307.0892218856825</v>
      </c>
      <c r="Z98" s="3" cm="1">
        <f t="array" ref="Z98">IF(Z$1&lt;=Last_Actual_Yr,_xlfn.XLOOKUP($C98&amp;$D98,GDB!$C$390:$C$406&amp;GDB!$D$390:$D$406,GDB!Y$390:Y$406),Y98*(1+INDEX(Z$25:Z$27,$A98)))</f>
        <v>2019.8200045662738</v>
      </c>
      <c r="AA98" s="3" cm="1">
        <f t="array" ref="AA98">IF(AA$1&lt;=Last_Actual_Yr,_xlfn.XLOOKUP($C98&amp;$D98,GDB!$C$390:$C$406&amp;GDB!$D$390:$D$406,GDB!Z$390:Z$406),Z98*(1+INDEX(AA$25:AA$27,$A98)))</f>
        <v>1778.6860543771306</v>
      </c>
      <c r="AB98" s="3" cm="1">
        <f t="array" ref="AB98">IF(AB$1&lt;=Last_Actual_Yr,_xlfn.XLOOKUP($C98&amp;$D98,GDB!$C$390:$C$406&amp;GDB!$D$390:$D$406,GDB!AA$390:AA$406),AA98*(1+INDEX(AB$25:AB$27,$A98)))</f>
        <v>1585.51888584682</v>
      </c>
      <c r="AC98" s="3" cm="1">
        <f t="array" ref="AC98">IF(AC$1&lt;=Last_Actual_Yr,_xlfn.XLOOKUP($C98&amp;$D98,GDB!$C$390:$C$406&amp;GDB!$D$390:$D$406,GDB!AB$390:AB$406),AB98*(1+INDEX(AC$25:AC$27,$A98)))</f>
        <v>1441.1015440557787</v>
      </c>
      <c r="AD98" s="3" cm="1">
        <f t="array" ref="AD98">IF(AD$1&lt;=Last_Actual_Yr,_xlfn.XLOOKUP($C98&amp;$D98,GDB!$C$390:$C$406&amp;GDB!$D$390:$D$406,GDB!AC$390:AC$406),AC98*(1+INDEX(AD$25:AD$27,$A98)))</f>
        <v>1343.3110474632977</v>
      </c>
      <c r="AE98" s="3" cm="1">
        <f t="array" ref="AE98">IF(AE$1&lt;=Last_Actual_Yr,_xlfn.XLOOKUP($C98&amp;$D98,GDB!$C$390:$C$406&amp;GDB!$D$390:$D$406,GDB!AD$390:AD$406),AD98*(1+INDEX(AE$25:AE$27,$A98)))</f>
        <v>1267.9564898780025</v>
      </c>
      <c r="AF98" s="3" cm="1">
        <f t="array" ref="AF98">IF(AF$1&lt;=Last_Actual_Yr,_xlfn.XLOOKUP($C98&amp;$D98,GDB!$C$390:$C$406&amp;GDB!$D$390:$D$406,GDB!AE$390:AE$406),AE98*(1+INDEX(AF$25:AF$27,$A98)))</f>
        <v>1196.9427308155562</v>
      </c>
      <c r="AG98" s="3" cm="1">
        <f t="array" ref="AG98">IF(AG$1&lt;=Last_Actual_Yr,_xlfn.XLOOKUP($C98&amp;$D98,GDB!$C$390:$C$406&amp;GDB!$D$390:$D$406,GDB!AF$390:AF$406),AF98*(1+INDEX(AG$25:AG$27,$A98)))</f>
        <v>1120.6001337487105</v>
      </c>
      <c r="AH98" s="3" cm="1">
        <f t="array" ref="AH98">IF(AH$1&lt;=Last_Actual_Yr,_xlfn.XLOOKUP($C98&amp;$D98,GDB!$C$390:$C$406&amp;GDB!$D$390:$D$406,GDB!AG$390:AG$406),AG98*(1+INDEX(AH$25:AH$27,$A98)))</f>
        <v>1039.0644805460126</v>
      </c>
      <c r="AI98" s="3" cm="1">
        <f t="array" ref="AI98">IF(AI$1&lt;=Last_Actual_Yr,_xlfn.XLOOKUP($C98&amp;$D98,GDB!$C$390:$C$406&amp;GDB!$D$390:$D$406,GDB!AH$390:AH$406),AH98*(1+INDEX(AI$25:AI$27,$A98)))</f>
        <v>946.44944039228494</v>
      </c>
      <c r="AJ98" s="3" cm="1">
        <f t="array" ref="AJ98">IF(AJ$1&lt;=Last_Actual_Yr,_xlfn.XLOOKUP($C98&amp;$D98,GDB!$C$390:$C$406&amp;GDB!$D$390:$D$406,GDB!AI$390:AI$406),AI98*(1+INDEX(AJ$25:AJ$27,$A98)))</f>
        <v>834.59759037464755</v>
      </c>
      <c r="AK98" s="3" cm="1">
        <f t="array" ref="AK98">IF(AK$1&lt;=Last_Actual_Yr,_xlfn.XLOOKUP($C98&amp;$D98,GDB!$C$390:$C$406&amp;GDB!$D$390:$D$406,GDB!AJ$390:AJ$406),AJ98*(1+INDEX(AK$25:AK$27,$A98)))</f>
        <v>724.29131584950278</v>
      </c>
      <c r="AL98" s="3" cm="1">
        <f t="array" ref="AL98">IF(AL$1&lt;=Last_Actual_Yr,_xlfn.XLOOKUP($C98&amp;$D98,GDB!$C$390:$C$406&amp;GDB!$D$390:$D$406,GDB!AK$390:AK$406),AK98*(1+INDEX(AL$25:AL$27,$A98)))</f>
        <v>614.92559431704183</v>
      </c>
      <c r="AM98" s="3" cm="1">
        <f t="array" ref="AM98">IF(AM$1&lt;=Last_Actual_Yr,_xlfn.XLOOKUP($C98&amp;$D98,GDB!$C$390:$C$406&amp;GDB!$D$390:$D$406,GDB!AL$390:AL$406),AL98*(1+INDEX(AM$25:AM$27,$A98)))</f>
        <v>501.71270537944582</v>
      </c>
      <c r="AN98" s="3" cm="1">
        <f t="array" ref="AN98">IF(AN$1&lt;=Last_Actual_Yr,_xlfn.XLOOKUP($C98&amp;$D98,GDB!$C$390:$C$406&amp;GDB!$D$390:$D$406,GDB!AM$390:AM$406),AM98*(1+INDEX(AN$25:AN$27,$A98)))</f>
        <v>391.96076122338462</v>
      </c>
      <c r="AO98" s="3" cm="1">
        <f t="array" ref="AO98">IF(AO$1&lt;=Last_Actual_Yr,_xlfn.XLOOKUP($C98&amp;$D98,GDB!$C$390:$C$406&amp;GDB!$D$390:$D$406,GDB!AN$390:AN$406),AN98*(1+INDEX(AO$25:AO$27,$A98)))</f>
        <v>296.27079701091458</v>
      </c>
      <c r="AP98" s="3" cm="1">
        <f t="array" ref="AP98">IF(AP$1&lt;=Last_Actual_Yr,_xlfn.XLOOKUP($C98&amp;$D98,GDB!$C$390:$C$406&amp;GDB!$D$390:$D$406,GDB!AO$390:AO$406),AO98*(1+INDEX(AP$25:AP$27,$A98)))</f>
        <v>218.47024005392331</v>
      </c>
      <c r="AQ98" s="3" cm="1">
        <f t="array" ref="AQ98">IF(AQ$1&lt;=Last_Actual_Yr,_xlfn.XLOOKUP($C98&amp;$D98,GDB!$C$390:$C$406&amp;GDB!$D$390:$D$406,GDB!AP$390:AP$406),AP98*(1+INDEX(AQ$25:AQ$27,$A98)))</f>
        <v>163.36214954606584</v>
      </c>
    </row>
    <row r="99" spans="1:43" outlineLevel="1" x14ac:dyDescent="0.3">
      <c r="A99">
        <f t="shared" si="26"/>
        <v>3</v>
      </c>
      <c r="B99" t="s">
        <v>14</v>
      </c>
      <c r="C99" t="s">
        <v>15</v>
      </c>
      <c r="D99" t="s">
        <v>4</v>
      </c>
      <c r="F99" s="3" cm="1">
        <f t="array" ref="F99">IF(F$1&lt;=Last_Actual_Yr,_xlfn.XLOOKUP($C99&amp;$D99,GDB!$C$390:$C$406&amp;GDB!$D$390:$D$406,GDB!E$390:E$406),E99*(1+INDEX(F$25:F$27,$A99)))</f>
        <v>118</v>
      </c>
      <c r="G99" s="3" cm="1">
        <f t="array" ref="G99">IF(G$1&lt;=Last_Actual_Yr,_xlfn.XLOOKUP($C99&amp;$D99,GDB!$C$390:$C$406&amp;GDB!$D$390:$D$406,GDB!F$390:F$406),F99*(1+INDEX(G$25:G$27,$A99)))</f>
        <v>104</v>
      </c>
      <c r="H99" s="3" cm="1">
        <f t="array" ref="H99">IF(H$1&lt;=Last_Actual_Yr,_xlfn.XLOOKUP($C99&amp;$D99,GDB!$C$390:$C$406&amp;GDB!$D$390:$D$406,GDB!G$390:G$406),G99*(1+INDEX(H$25:H$27,$A99)))</f>
        <v>102</v>
      </c>
      <c r="I99" s="3" cm="1">
        <f t="array" ref="I99">IF(I$1&lt;=Last_Actual_Yr,_xlfn.XLOOKUP($C99&amp;$D99,GDB!$C$390:$C$406&amp;GDB!$D$390:$D$406,GDB!H$390:H$406),H99*(1+INDEX(I$25:I$27,$A99)))</f>
        <v>91</v>
      </c>
      <c r="J99" s="3" cm="1">
        <f t="array" ref="J99">IF(J$1&lt;=Last_Actual_Yr,_xlfn.XLOOKUP($C99&amp;$D99,GDB!$C$390:$C$406&amp;GDB!$D$390:$D$406,GDB!I$390:I$406),I99*(1+INDEX(J$25:J$27,$A99)))</f>
        <v>91</v>
      </c>
      <c r="K99" s="3" cm="1">
        <f t="array" ref="K99">IF(K$1&lt;=Last_Actual_Yr,_xlfn.XLOOKUP($C99&amp;$D99,GDB!$C$390:$C$406&amp;GDB!$D$390:$D$406,GDB!J$390:J$406),J99*(1+INDEX(K$25:K$27,$A99)))</f>
        <v>91</v>
      </c>
      <c r="L99" s="3" cm="1">
        <f t="array" ref="L99">IF(L$1&lt;=Last_Actual_Yr,_xlfn.XLOOKUP($C99&amp;$D99,GDB!$C$390:$C$406&amp;GDB!$D$390:$D$406,GDB!K$390:K$406),K99*(1+INDEX(L$25:L$27,$A99)))</f>
        <v>93</v>
      </c>
      <c r="M99" s="3" cm="1">
        <f t="array" ref="M99">IF(M$1&lt;=Last_Actual_Yr,_xlfn.XLOOKUP($C99&amp;$D99,GDB!$C$390:$C$406&amp;GDB!$D$390:$D$406,GDB!L$390:L$406),L99*(1+INDEX(M$25:M$27,$A99)))</f>
        <v>96</v>
      </c>
      <c r="N99" s="3" cm="1">
        <f t="array" ref="N99">IF(N$1&lt;=Last_Actual_Yr,_xlfn.XLOOKUP($C99&amp;$D99,GDB!$C$390:$C$406&amp;GDB!$D$390:$D$406,GDB!M$390:M$406),M99*(1+INDEX(N$25:N$27,$A99)))</f>
        <v>99</v>
      </c>
      <c r="O99" s="3" cm="1">
        <f t="array" ref="O99">IF(O$1&lt;=Last_Actual_Yr,_xlfn.XLOOKUP($C99&amp;$D99,GDB!$C$390:$C$406&amp;GDB!$D$390:$D$406,GDB!N$390:N$406),N99*(1+INDEX(O$25:O$27,$A99)))</f>
        <v>99.915999999999997</v>
      </c>
      <c r="P99" s="3" cm="1">
        <f t="array" ref="P99">IF(P$1&lt;=Last_Actual_Yr,_xlfn.XLOOKUP($C99&amp;$D99,GDB!$C$390:$C$406&amp;GDB!$D$390:$D$406,GDB!O$390:O$406),O99*(1+INDEX(P$25:P$27,$A99)))</f>
        <v>100.25</v>
      </c>
      <c r="Q99" s="3" cm="1">
        <f t="array" ref="Q99">IF(Q$1&lt;=Last_Actual_Yr,_xlfn.XLOOKUP($C99&amp;$D99,GDB!$C$390:$C$406&amp;GDB!$D$390:$D$406,GDB!P$390:P$406),P99*(1+INDEX(Q$25:Q$27,$A99)))</f>
        <v>102</v>
      </c>
      <c r="R99" s="3" cm="1">
        <f t="array" ref="R99">IF(R$1&lt;=Last_Actual_Yr,_xlfn.XLOOKUP($C99&amp;$D99,GDB!$C$390:$C$406&amp;GDB!$D$390:$D$406,GDB!Q$390:Q$406),Q99*(1+INDEX(R$25:R$27,$A99)))</f>
        <v>94.93195619732974</v>
      </c>
      <c r="S99" s="3" cm="1">
        <f t="array" ref="S99">IF(S$1&lt;=Last_Actual_Yr,_xlfn.XLOOKUP($C99&amp;$D99,GDB!$C$390:$C$406&amp;GDB!$D$390:$D$406,GDB!R$390:R$406),R99*(1+INDEX(S$25:S$27,$A99)))</f>
        <v>85.588811923546487</v>
      </c>
      <c r="T99" s="3" cm="1">
        <f t="array" ref="T99">IF(T$1&lt;=Last_Actual_Yr,_xlfn.XLOOKUP($C99&amp;$D99,GDB!$C$390:$C$406&amp;GDB!$D$390:$D$406,GDB!S$390:S$406),S99*(1+INDEX(T$25:T$27,$A99)))</f>
        <v>76.425301236456164</v>
      </c>
      <c r="U99" s="3" cm="1">
        <f t="array" ref="U99">IF(U$1&lt;=Last_Actual_Yr,_xlfn.XLOOKUP($C99&amp;$D99,GDB!$C$390:$C$406&amp;GDB!$D$390:$D$406,GDB!T$390:T$406),T99*(1+INDEX(U$25:U$27,$A99)))</f>
        <v>72.3143816100593</v>
      </c>
      <c r="V99" s="3" cm="1">
        <f t="array" ref="V99">IF(V$1&lt;=Last_Actual_Yr,_xlfn.XLOOKUP($C99&amp;$D99,GDB!$C$390:$C$406&amp;GDB!$D$390:$D$406,GDB!U$390:U$406),U99*(1+INDEX(V$25:V$27,$A99)))</f>
        <v>69.702646325926906</v>
      </c>
      <c r="W99" s="3" cm="1">
        <f t="array" ref="W99">IF(W$1&lt;=Last_Actual_Yr,_xlfn.XLOOKUP($C99&amp;$D99,GDB!$C$390:$C$406&amp;GDB!$D$390:$D$406,GDB!V$390:V$406),V99*(1+INDEX(W$25:W$27,$A99)))</f>
        <v>67.398000243078585</v>
      </c>
      <c r="X99" s="3" cm="1">
        <f t="array" ref="X99">IF(X$1&lt;=Last_Actual_Yr,_xlfn.XLOOKUP($C99&amp;$D99,GDB!$C$390:$C$406&amp;GDB!$D$390:$D$406,GDB!W$390:W$406),W99*(1+INDEX(X$25:X$27,$A99)))</f>
        <v>65.688034975773789</v>
      </c>
      <c r="Y99" s="3" cm="1">
        <f t="array" ref="Y99">IF(Y$1&lt;=Last_Actual_Yr,_xlfn.XLOOKUP($C99&amp;$D99,GDB!$C$390:$C$406&amp;GDB!$D$390:$D$406,GDB!X$390:X$406),X99*(1+INDEX(Y$25:Y$27,$A99)))</f>
        <v>64.157475550546238</v>
      </c>
      <c r="Z99" s="3" cm="1">
        <f t="array" ref="Z99">IF(Z$1&lt;=Last_Actual_Yr,_xlfn.XLOOKUP($C99&amp;$D99,GDB!$C$390:$C$406&amp;GDB!$D$390:$D$406,GDB!Y$390:Y$406),Y99*(1+INDEX(Z$25:Z$27,$A99)))</f>
        <v>62.551598702927109</v>
      </c>
      <c r="AA99" s="3" cm="1">
        <f t="array" ref="AA99">IF(AA$1&lt;=Last_Actual_Yr,_xlfn.XLOOKUP($C99&amp;$D99,GDB!$C$390:$C$406&amp;GDB!$D$390:$D$406,GDB!Z$390:Z$406),Z99*(1+INDEX(AA$25:AA$27,$A99)))</f>
        <v>61.193908786707631</v>
      </c>
      <c r="AB99" s="3" cm="1">
        <f t="array" ref="AB99">IF(AB$1&lt;=Last_Actual_Yr,_xlfn.XLOOKUP($C99&amp;$D99,GDB!$C$390:$C$406&amp;GDB!$D$390:$D$406,GDB!AA$390:AA$406),AA99*(1+INDEX(AB$25:AB$27,$A99)))</f>
        <v>59.931419171913703</v>
      </c>
      <c r="AC99" s="3" cm="1">
        <f t="array" ref="AC99">IF(AC$1&lt;=Last_Actual_Yr,_xlfn.XLOOKUP($C99&amp;$D99,GDB!$C$390:$C$406&amp;GDB!$D$390:$D$406,GDB!AB$390:AB$406),AB99*(1+INDEX(AC$25:AC$27,$A99)))</f>
        <v>58.335387650616411</v>
      </c>
      <c r="AD99" s="3" cm="1">
        <f t="array" ref="AD99">IF(AD$1&lt;=Last_Actual_Yr,_xlfn.XLOOKUP($C99&amp;$D99,GDB!$C$390:$C$406&amp;GDB!$D$390:$D$406,GDB!AC$390:AC$406),AC99*(1+INDEX(AD$25:AD$27,$A99)))</f>
        <v>56.496987244978364</v>
      </c>
      <c r="AE99" s="3" cm="1">
        <f t="array" ref="AE99">IF(AE$1&lt;=Last_Actual_Yr,_xlfn.XLOOKUP($C99&amp;$D99,GDB!$C$390:$C$406&amp;GDB!$D$390:$D$406,GDB!AD$390:AD$406),AD99*(1+INDEX(AE$25:AE$27,$A99)))</f>
        <v>54.677053988594132</v>
      </c>
      <c r="AF99" s="3" cm="1">
        <f t="array" ref="AF99">IF(AF$1&lt;=Last_Actual_Yr,_xlfn.XLOOKUP($C99&amp;$D99,GDB!$C$390:$C$406&amp;GDB!$D$390:$D$406,GDB!AE$390:AE$406),AE99*(1+INDEX(AF$25:AF$27,$A99)))</f>
        <v>52.796957079725871</v>
      </c>
      <c r="AG99" s="3" cm="1">
        <f t="array" ref="AG99">IF(AG$1&lt;=Last_Actual_Yr,_xlfn.XLOOKUP($C99&amp;$D99,GDB!$C$390:$C$406&amp;GDB!$D$390:$D$406,GDB!AF$390:AF$406),AF99*(1+INDEX(AG$25:AG$27,$A99)))</f>
        <v>50.446522082925966</v>
      </c>
      <c r="AH99" s="3" cm="1">
        <f t="array" ref="AH99">IF(AH$1&lt;=Last_Actual_Yr,_xlfn.XLOOKUP($C99&amp;$D99,GDB!$C$390:$C$406&amp;GDB!$D$390:$D$406,GDB!AG$390:AG$406),AG99*(1+INDEX(AH$25:AH$27,$A99)))</f>
        <v>47.587356699073467</v>
      </c>
      <c r="AI99" s="3" cm="1">
        <f t="array" ref="AI99">IF(AI$1&lt;=Last_Actual_Yr,_xlfn.XLOOKUP($C99&amp;$D99,GDB!$C$390:$C$406&amp;GDB!$D$390:$D$406,GDB!AH$390:AH$406),AH99*(1+INDEX(AI$25:AI$27,$A99)))</f>
        <v>43.873398229344829</v>
      </c>
      <c r="AJ99" s="3" cm="1">
        <f t="array" ref="AJ99">IF(AJ$1&lt;=Last_Actual_Yr,_xlfn.XLOOKUP($C99&amp;$D99,GDB!$C$390:$C$406&amp;GDB!$D$390:$D$406,GDB!AI$390:AI$406),AI99*(1+INDEX(AJ$25:AJ$27,$A99)))</f>
        <v>39.621322796240293</v>
      </c>
      <c r="AK99" s="3" cm="1">
        <f t="array" ref="AK99">IF(AK$1&lt;=Last_Actual_Yr,_xlfn.XLOOKUP($C99&amp;$D99,GDB!$C$390:$C$406&amp;GDB!$D$390:$D$406,GDB!AJ$390:AJ$406),AJ99*(1+INDEX(AK$25:AK$27,$A99)))</f>
        <v>35.222406662080658</v>
      </c>
      <c r="AL99" s="3" cm="1">
        <f t="array" ref="AL99">IF(AL$1&lt;=Last_Actual_Yr,_xlfn.XLOOKUP($C99&amp;$D99,GDB!$C$390:$C$406&amp;GDB!$D$390:$D$406,GDB!AK$390:AK$406),AK99*(1+INDEX(AL$25:AL$27,$A99)))</f>
        <v>29.971286439325961</v>
      </c>
      <c r="AM99" s="3" cm="1">
        <f t="array" ref="AM99">IF(AM$1&lt;=Last_Actual_Yr,_xlfn.XLOOKUP($C99&amp;$D99,GDB!$C$390:$C$406&amp;GDB!$D$390:$D$406,GDB!AL$390:AL$406),AL99*(1+INDEX(AM$25:AM$27,$A99)))</f>
        <v>24.126156093987998</v>
      </c>
      <c r="AN99" s="3" cm="1">
        <f t="array" ref="AN99">IF(AN$1&lt;=Last_Actual_Yr,_xlfn.XLOOKUP($C99&amp;$D99,GDB!$C$390:$C$406&amp;GDB!$D$390:$D$406,GDB!AM$390:AM$406),AM99*(1+INDEX(AN$25:AN$27,$A99)))</f>
        <v>19.509605130664113</v>
      </c>
      <c r="AO99" s="3" cm="1">
        <f t="array" ref="AO99">IF(AO$1&lt;=Last_Actual_Yr,_xlfn.XLOOKUP($C99&amp;$D99,GDB!$C$390:$C$406&amp;GDB!$D$390:$D$406,GDB!AN$390:AN$406),AN99*(1+INDEX(AO$25:AO$27,$A99)))</f>
        <v>15.058340412526485</v>
      </c>
      <c r="AP99" s="3" cm="1">
        <f t="array" ref="AP99">IF(AP$1&lt;=Last_Actual_Yr,_xlfn.XLOOKUP($C99&amp;$D99,GDB!$C$390:$C$406&amp;GDB!$D$390:$D$406,GDB!AO$390:AO$406),AO99*(1+INDEX(AP$25:AP$27,$A99)))</f>
        <v>9.8623297461978225</v>
      </c>
      <c r="AQ99" s="3" cm="1">
        <f t="array" ref="AQ99">IF(AQ$1&lt;=Last_Actual_Yr,_xlfn.XLOOKUP($C99&amp;$D99,GDB!$C$390:$C$406&amp;GDB!$D$390:$D$406,GDB!AP$390:AP$406),AP99*(1+INDEX(AQ$25:AQ$27,$A99)))</f>
        <v>5.3040901393788671</v>
      </c>
    </row>
    <row r="100" spans="1:43" outlineLevel="1" x14ac:dyDescent="0.3">
      <c r="A100">
        <f t="shared" si="26"/>
        <v>1</v>
      </c>
      <c r="B100" t="s">
        <v>16</v>
      </c>
      <c r="C100" t="s">
        <v>17</v>
      </c>
      <c r="D100" t="s">
        <v>2</v>
      </c>
      <c r="F100" s="3" cm="1">
        <f t="array" ref="F100">IF(F$1&lt;=Last_Actual_Yr,_xlfn.XLOOKUP($C100&amp;$D100,GDB!$C$390:$C$406&amp;GDB!$D$390:$D$406,GDB!E$390:E$406),E100*(1+INDEX(F$25:F$27,$A100)))</f>
        <v>42864</v>
      </c>
      <c r="G100" s="3" cm="1">
        <f t="array" ref="G100">IF(G$1&lt;=Last_Actual_Yr,_xlfn.XLOOKUP($C100&amp;$D100,GDB!$C$390:$C$406&amp;GDB!$D$390:$D$406,GDB!F$390:F$406),F100*(1+INDEX(G$25:G$27,$A100)))</f>
        <v>42563</v>
      </c>
      <c r="H100" s="3" cm="1">
        <f t="array" ref="H100">IF(H$1&lt;=Last_Actual_Yr,_xlfn.XLOOKUP($C100&amp;$D100,GDB!$C$390:$C$406&amp;GDB!$D$390:$D$406,GDB!G$390:G$406),G100*(1+INDEX(H$25:H$27,$A100)))</f>
        <v>42698.5</v>
      </c>
      <c r="I100" s="3" cm="1">
        <f t="array" ref="I100">IF(I$1&lt;=Last_Actual_Yr,_xlfn.XLOOKUP($C100&amp;$D100,GDB!$C$390:$C$406&amp;GDB!$D$390:$D$406,GDB!H$390:H$406),H100*(1+INDEX(I$25:I$27,$A100)))</f>
        <v>42857</v>
      </c>
      <c r="J100" s="3" cm="1">
        <f t="array" ref="J100">IF(J$1&lt;=Last_Actual_Yr,_xlfn.XLOOKUP($C100&amp;$D100,GDB!$C$390:$C$406&amp;GDB!$D$390:$D$406,GDB!I$390:I$406),I100*(1+INDEX(J$25:J$27,$A100)))</f>
        <v>43174</v>
      </c>
      <c r="K100" s="3" cm="1">
        <f t="array" ref="K100">IF(K$1&lt;=Last_Actual_Yr,_xlfn.XLOOKUP($C100&amp;$D100,GDB!$C$390:$C$406&amp;GDB!$D$390:$D$406,GDB!J$390:J$406),J100*(1+INDEX(K$25:K$27,$A100)))</f>
        <v>43743</v>
      </c>
      <c r="L100" s="3" cm="1">
        <f t="array" ref="L100">IF(L$1&lt;=Last_Actual_Yr,_xlfn.XLOOKUP($C100&amp;$D100,GDB!$C$390:$C$406&amp;GDB!$D$390:$D$406,GDB!K$390:K$406),K100*(1+INDEX(L$25:L$27,$A100)))</f>
        <v>44322.5</v>
      </c>
      <c r="M100" s="3" cm="1">
        <f t="array" ref="M100">IF(M$1&lt;=Last_Actual_Yr,_xlfn.XLOOKUP($C100&amp;$D100,GDB!$C$390:$C$406&amp;GDB!$D$390:$D$406,GDB!L$390:L$406),L100*(1+INDEX(M$25:M$27,$A100)))</f>
        <v>44846</v>
      </c>
      <c r="N100" s="3" cm="1">
        <f t="array" ref="N100">IF(N$1&lt;=Last_Actual_Yr,_xlfn.XLOOKUP($C100&amp;$D100,GDB!$C$390:$C$406&amp;GDB!$D$390:$D$406,GDB!M$390:M$406),M100*(1+INDEX(N$25:N$27,$A100)))</f>
        <v>45319</v>
      </c>
      <c r="O100" s="3" cm="1">
        <f t="array" ref="O100">IF(O$1&lt;=Last_Actual_Yr,_xlfn.XLOOKUP($C100&amp;$D100,GDB!$C$390:$C$406&amp;GDB!$D$390:$D$406,GDB!N$390:N$406),N100*(1+INDEX(O$25:O$27,$A100)))</f>
        <v>45641.5</v>
      </c>
      <c r="P100" s="3" cm="1">
        <f t="array" ref="P100">IF(P$1&lt;=Last_Actual_Yr,_xlfn.XLOOKUP($C100&amp;$D100,GDB!$C$390:$C$406&amp;GDB!$D$390:$D$406,GDB!O$390:O$406),O100*(1+INDEX(P$25:P$27,$A100)))</f>
        <v>45689</v>
      </c>
      <c r="Q100" s="3" cm="1">
        <f t="array" ref="Q100">IF(Q$1&lt;=Last_Actual_Yr,_xlfn.XLOOKUP($C100&amp;$D100,GDB!$C$390:$C$406&amp;GDB!$D$390:$D$406,GDB!P$390:P$406),P100*(1+INDEX(Q$25:Q$27,$A100)))</f>
        <v>45543</v>
      </c>
      <c r="R100" s="3" cm="1">
        <f t="array" ref="R100">IF(R$1&lt;=Last_Actual_Yr,_xlfn.XLOOKUP($C100&amp;$D100,GDB!$C$390:$C$406&amp;GDB!$D$390:$D$406,GDB!Q$390:Q$406),Q100*(1+INDEX(R$25:R$27,$A100)))</f>
        <v>45202.332010020698</v>
      </c>
      <c r="S100" s="3" cm="1">
        <f t="array" ref="S100">IF(S$1&lt;=Last_Actual_Yr,_xlfn.XLOOKUP($C100&amp;$D100,GDB!$C$390:$C$406&amp;GDB!$D$390:$D$406,GDB!R$390:R$406),R100*(1+INDEX(S$25:S$27,$A100)))</f>
        <v>44861.24780726093</v>
      </c>
      <c r="T100" s="3" cm="1">
        <f t="array" ref="T100">IF(T$1&lt;=Last_Actual_Yr,_xlfn.XLOOKUP($C100&amp;$D100,GDB!$C$390:$C$406&amp;GDB!$D$390:$D$406,GDB!S$390:S$406),S100*(1+INDEX(T$25:T$27,$A100)))</f>
        <v>44427.046133701522</v>
      </c>
      <c r="U100" s="3" cm="1">
        <f t="array" ref="U100">IF(U$1&lt;=Last_Actual_Yr,_xlfn.XLOOKUP($C100&amp;$D100,GDB!$C$390:$C$406&amp;GDB!$D$390:$D$406,GDB!T$390:T$406),T100*(1+INDEX(U$25:U$27,$A100)))</f>
        <v>43932.012630404592</v>
      </c>
      <c r="V100" s="3" cm="1">
        <f t="array" ref="V100">IF(V$1&lt;=Last_Actual_Yr,_xlfn.XLOOKUP($C100&amp;$D100,GDB!$C$390:$C$406&amp;GDB!$D$390:$D$406,GDB!U$390:U$406),U100*(1+INDEX(V$25:V$27,$A100)))</f>
        <v>43345.272459473097</v>
      </c>
      <c r="W100" s="3" cm="1">
        <f t="array" ref="W100">IF(W$1&lt;=Last_Actual_Yr,_xlfn.XLOOKUP($C100&amp;$D100,GDB!$C$390:$C$406&amp;GDB!$D$390:$D$406,GDB!V$390:V$406),V100*(1+INDEX(W$25:W$27,$A100)))</f>
        <v>42544.712561216162</v>
      </c>
      <c r="X100" s="3" cm="1">
        <f t="array" ref="X100">IF(X$1&lt;=Last_Actual_Yr,_xlfn.XLOOKUP($C100&amp;$D100,GDB!$C$390:$C$406&amp;GDB!$D$390:$D$406,GDB!W$390:W$406),W100*(1+INDEX(X$25:X$27,$A100)))</f>
        <v>41441.597572038343</v>
      </c>
      <c r="Y100" s="3" cm="1">
        <f t="array" ref="Y100">IF(Y$1&lt;=Last_Actual_Yr,_xlfn.XLOOKUP($C100&amp;$D100,GDB!$C$390:$C$406&amp;GDB!$D$390:$D$406,GDB!X$390:X$406),X100*(1+INDEX(Y$25:Y$27,$A100)))</f>
        <v>40011.979811788304</v>
      </c>
      <c r="Z100" s="3" cm="1">
        <f t="array" ref="Z100">IF(Z$1&lt;=Last_Actual_Yr,_xlfn.XLOOKUP($C100&amp;$D100,GDB!$C$390:$C$406&amp;GDB!$D$390:$D$406,GDB!Y$390:Y$406),Y100*(1+INDEX(Z$25:Z$27,$A100)))</f>
        <v>38091.752764190351</v>
      </c>
      <c r="AA100" s="3" cm="1">
        <f t="array" ref="AA100">IF(AA$1&lt;=Last_Actual_Yr,_xlfn.XLOOKUP($C100&amp;$D100,GDB!$C$390:$C$406&amp;GDB!$D$390:$D$406,GDB!Z$390:Z$406),Z100*(1+INDEX(AA$25:AA$27,$A100)))</f>
        <v>35734.834594103086</v>
      </c>
      <c r="AB100" s="3" cm="1">
        <f t="array" ref="AB100">IF(AB$1&lt;=Last_Actual_Yr,_xlfn.XLOOKUP($C100&amp;$D100,GDB!$C$390:$C$406&amp;GDB!$D$390:$D$406,GDB!AA$390:AA$406),AA100*(1+INDEX(AB$25:AB$27,$A100)))</f>
        <v>33066.516899832764</v>
      </c>
      <c r="AC100" s="3" cm="1">
        <f t="array" ref="AC100">IF(AC$1&lt;=Last_Actual_Yr,_xlfn.XLOOKUP($C100&amp;$D100,GDB!$C$390:$C$406&amp;GDB!$D$390:$D$406,GDB!AB$390:AB$406),AB100*(1+INDEX(AC$25:AC$27,$A100)))</f>
        <v>30296.644908925504</v>
      </c>
      <c r="AD100" s="3" cm="1">
        <f t="array" ref="AD100">IF(AD$1&lt;=Last_Actual_Yr,_xlfn.XLOOKUP($C100&amp;$D100,GDB!$C$390:$C$406&amp;GDB!$D$390:$D$406,GDB!AC$390:AC$406),AC100*(1+INDEX(AD$25:AD$27,$A100)))</f>
        <v>27646.703007186628</v>
      </c>
      <c r="AE100" s="3" cm="1">
        <f t="array" ref="AE100">IF(AE$1&lt;=Last_Actual_Yr,_xlfn.XLOOKUP($C100&amp;$D100,GDB!$C$390:$C$406&amp;GDB!$D$390:$D$406,GDB!AD$390:AD$406),AD100*(1+INDEX(AE$25:AE$27,$A100)))</f>
        <v>25223.962133390036</v>
      </c>
      <c r="AF100" s="3" cm="1">
        <f t="array" ref="AF100">IF(AF$1&lt;=Last_Actual_Yr,_xlfn.XLOOKUP($C100&amp;$D100,GDB!$C$390:$C$406&amp;GDB!$D$390:$D$406,GDB!AE$390:AE$406),AE100*(1+INDEX(AF$25:AF$27,$A100)))</f>
        <v>22973.858871978933</v>
      </c>
      <c r="AG100" s="3" cm="1">
        <f t="array" ref="AG100">IF(AG$1&lt;=Last_Actual_Yr,_xlfn.XLOOKUP($C100&amp;$D100,GDB!$C$390:$C$406&amp;GDB!$D$390:$D$406,GDB!AF$390:AF$406),AF100*(1+INDEX(AG$25:AG$27,$A100)))</f>
        <v>20994.551369489636</v>
      </c>
      <c r="AH100" s="3" cm="1">
        <f t="array" ref="AH100">IF(AH$1&lt;=Last_Actual_Yr,_xlfn.XLOOKUP($C100&amp;$D100,GDB!$C$390:$C$406&amp;GDB!$D$390:$D$406,GDB!AG$390:AG$406),AG100*(1+INDEX(AH$25:AH$27,$A100)))</f>
        <v>19277.129213847762</v>
      </c>
      <c r="AI100" s="3" cm="1">
        <f t="array" ref="AI100">IF(AI$1&lt;=Last_Actual_Yr,_xlfn.XLOOKUP($C100&amp;$D100,GDB!$C$390:$C$406&amp;GDB!$D$390:$D$406,GDB!AH$390:AH$406),AH100*(1+INDEX(AI$25:AI$27,$A100)))</f>
        <v>17653.388275358659</v>
      </c>
      <c r="AJ100" s="3" cm="1">
        <f t="array" ref="AJ100">IF(AJ$1&lt;=Last_Actual_Yr,_xlfn.XLOOKUP($C100&amp;$D100,GDB!$C$390:$C$406&amp;GDB!$D$390:$D$406,GDB!AI$390:AI$406),AI100*(1+INDEX(AJ$25:AJ$27,$A100)))</f>
        <v>15852.889839285026</v>
      </c>
      <c r="AK100" s="3" cm="1">
        <f t="array" ref="AK100">IF(AK$1&lt;=Last_Actual_Yr,_xlfn.XLOOKUP($C100&amp;$D100,GDB!$C$390:$C$406&amp;GDB!$D$390:$D$406,GDB!AJ$390:AJ$406),AJ100*(1+INDEX(AK$25:AK$27,$A100)))</f>
        <v>13949.332693356329</v>
      </c>
      <c r="AL100" s="3" cm="1">
        <f t="array" ref="AL100">IF(AL$1&lt;=Last_Actual_Yr,_xlfn.XLOOKUP($C100&amp;$D100,GDB!$C$390:$C$406&amp;GDB!$D$390:$D$406,GDB!AK$390:AK$406),AK100*(1+INDEX(AL$25:AL$27,$A100)))</f>
        <v>11884.535122158841</v>
      </c>
      <c r="AM100" s="3" cm="1">
        <f t="array" ref="AM100">IF(AM$1&lt;=Last_Actual_Yr,_xlfn.XLOOKUP($C100&amp;$D100,GDB!$C$390:$C$406&amp;GDB!$D$390:$D$406,GDB!AL$390:AL$406),AL100*(1+INDEX(AM$25:AM$27,$A100)))</f>
        <v>9693.1088587051927</v>
      </c>
      <c r="AN100" s="3" cm="1">
        <f t="array" ref="AN100">IF(AN$1&lt;=Last_Actual_Yr,_xlfn.XLOOKUP($C100&amp;$D100,GDB!$C$390:$C$406&amp;GDB!$D$390:$D$406,GDB!AM$390:AM$406),AM100*(1+INDEX(AN$25:AN$27,$A100)))</f>
        <v>7597.8350710334344</v>
      </c>
      <c r="AO100" s="3" cm="1">
        <f t="array" ref="AO100">IF(AO$1&lt;=Last_Actual_Yr,_xlfn.XLOOKUP($C100&amp;$D100,GDB!$C$390:$C$406&amp;GDB!$D$390:$D$406,GDB!AN$390:AN$406),AN100*(1+INDEX(AO$25:AO$27,$A100)))</f>
        <v>5690.3401428472453</v>
      </c>
      <c r="AP100" s="3" cm="1">
        <f t="array" ref="AP100">IF(AP$1&lt;=Last_Actual_Yr,_xlfn.XLOOKUP($C100&amp;$D100,GDB!$C$390:$C$406&amp;GDB!$D$390:$D$406,GDB!AO$390:AO$406),AO100*(1+INDEX(AP$25:AP$27,$A100)))</f>
        <v>4042.6256437867128</v>
      </c>
      <c r="AQ100" s="3" cm="1">
        <f t="array" ref="AQ100">IF(AQ$1&lt;=Last_Actual_Yr,_xlfn.XLOOKUP($C100&amp;$D100,GDB!$C$390:$C$406&amp;GDB!$D$390:$D$406,GDB!AP$390:AP$406),AP100*(1+INDEX(AQ$25:AQ$27,$A100)))</f>
        <v>2784.6475074751729</v>
      </c>
    </row>
    <row r="101" spans="1:43" outlineLevel="1" x14ac:dyDescent="0.3">
      <c r="A101">
        <f t="shared" si="26"/>
        <v>2</v>
      </c>
      <c r="B101" t="s">
        <v>16</v>
      </c>
      <c r="C101" t="s">
        <v>17</v>
      </c>
      <c r="D101" t="s">
        <v>3</v>
      </c>
      <c r="F101" s="3" cm="1">
        <f t="array" ref="F101">IF(F$1&lt;=Last_Actual_Yr,_xlfn.XLOOKUP($C101&amp;$D101,GDB!$C$390:$C$406&amp;GDB!$D$390:$D$406,GDB!E$390:E$406),E101*(1+INDEX(F$25:F$27,$A101)))</f>
        <v>1145.5</v>
      </c>
      <c r="G101" s="3" cm="1">
        <f t="array" ref="G101">IF(G$1&lt;=Last_Actual_Yr,_xlfn.XLOOKUP($C101&amp;$D101,GDB!$C$390:$C$406&amp;GDB!$D$390:$D$406,GDB!F$390:F$406),F101*(1+INDEX(G$25:G$27,$A101)))</f>
        <v>1152.5</v>
      </c>
      <c r="H101" s="3" cm="1">
        <f t="array" ref="H101">IF(H$1&lt;=Last_Actual_Yr,_xlfn.XLOOKUP($C101&amp;$D101,GDB!$C$390:$C$406&amp;GDB!$D$390:$D$406,GDB!G$390:G$406),G101*(1+INDEX(H$25:H$27,$A101)))</f>
        <v>1158</v>
      </c>
      <c r="I101" s="3" cm="1">
        <f t="array" ref="I101">IF(I$1&lt;=Last_Actual_Yr,_xlfn.XLOOKUP($C101&amp;$D101,GDB!$C$390:$C$406&amp;GDB!$D$390:$D$406,GDB!H$390:H$406),H101*(1+INDEX(I$25:I$27,$A101)))</f>
        <v>1165.5</v>
      </c>
      <c r="J101" s="3" cm="1">
        <f t="array" ref="J101">IF(J$1&lt;=Last_Actual_Yr,_xlfn.XLOOKUP($C101&amp;$D101,GDB!$C$390:$C$406&amp;GDB!$D$390:$D$406,GDB!I$390:I$406),I101*(1+INDEX(J$25:J$27,$A101)))</f>
        <v>1180</v>
      </c>
      <c r="K101" s="3" cm="1">
        <f t="array" ref="K101">IF(K$1&lt;=Last_Actual_Yr,_xlfn.XLOOKUP($C101&amp;$D101,GDB!$C$390:$C$406&amp;GDB!$D$390:$D$406,GDB!J$390:J$406),J101*(1+INDEX(K$25:K$27,$A101)))</f>
        <v>1197.5</v>
      </c>
      <c r="L101" s="3" cm="1">
        <f t="array" ref="L101">IF(L$1&lt;=Last_Actual_Yr,_xlfn.XLOOKUP($C101&amp;$D101,GDB!$C$390:$C$406&amp;GDB!$D$390:$D$406,GDB!K$390:K$406),K101*(1+INDEX(L$25:L$27,$A101)))</f>
        <v>1213</v>
      </c>
      <c r="M101" s="3" cm="1">
        <f t="array" ref="M101">IF(M$1&lt;=Last_Actual_Yr,_xlfn.XLOOKUP($C101&amp;$D101,GDB!$C$390:$C$406&amp;GDB!$D$390:$D$406,GDB!L$390:L$406),L101*(1+INDEX(M$25:M$27,$A101)))</f>
        <v>1225</v>
      </c>
      <c r="N101" s="3" cm="1">
        <f t="array" ref="N101">IF(N$1&lt;=Last_Actual_Yr,_xlfn.XLOOKUP($C101&amp;$D101,GDB!$C$390:$C$406&amp;GDB!$D$390:$D$406,GDB!M$390:M$406),M101*(1+INDEX(N$25:N$27,$A101)))</f>
        <v>1233.5</v>
      </c>
      <c r="O101" s="3" cm="1">
        <f t="array" ref="O101">IF(O$1&lt;=Last_Actual_Yr,_xlfn.XLOOKUP($C101&amp;$D101,GDB!$C$390:$C$406&amp;GDB!$D$390:$D$406,GDB!N$390:N$406),N101*(1+INDEX(O$25:O$27,$A101)))</f>
        <v>1242.5</v>
      </c>
      <c r="P101" s="3" cm="1">
        <f t="array" ref="P101">IF(P$1&lt;=Last_Actual_Yr,_xlfn.XLOOKUP($C101&amp;$D101,GDB!$C$390:$C$406&amp;GDB!$D$390:$D$406,GDB!O$390:O$406),O101*(1+INDEX(P$25:P$27,$A101)))</f>
        <v>1249.5</v>
      </c>
      <c r="Q101" s="3" cm="1">
        <f t="array" ref="Q101">IF(Q$1&lt;=Last_Actual_Yr,_xlfn.XLOOKUP($C101&amp;$D101,GDB!$C$390:$C$406&amp;GDB!$D$390:$D$406,GDB!P$390:P$406),P101*(1+INDEX(Q$25:Q$27,$A101)))</f>
        <v>1260</v>
      </c>
      <c r="R101" s="3" cm="1">
        <f t="array" ref="R101">IF(R$1&lt;=Last_Actual_Yr,_xlfn.XLOOKUP($C101&amp;$D101,GDB!$C$390:$C$406&amp;GDB!$D$390:$D$406,GDB!Q$390:Q$406),Q101*(1+INDEX(R$25:R$27,$A101)))</f>
        <v>1231.161619301763</v>
      </c>
      <c r="S101" s="3" cm="1">
        <f t="array" ref="S101">IF(S$1&lt;=Last_Actual_Yr,_xlfn.XLOOKUP($C101&amp;$D101,GDB!$C$390:$C$406&amp;GDB!$D$390:$D$406,GDB!R$390:R$406),R101*(1+INDEX(S$25:S$27,$A101)))</f>
        <v>1192.2625779505915</v>
      </c>
      <c r="T101" s="3" cm="1">
        <f t="array" ref="T101">IF(T$1&lt;=Last_Actual_Yr,_xlfn.XLOOKUP($C101&amp;$D101,GDB!$C$390:$C$406&amp;GDB!$D$390:$D$406,GDB!S$390:S$406),S101*(1+INDEX(T$25:T$27,$A101)))</f>
        <v>1134.3653848296208</v>
      </c>
      <c r="U101" s="3" cm="1">
        <f t="array" ref="U101">IF(U$1&lt;=Last_Actual_Yr,_xlfn.XLOOKUP($C101&amp;$D101,GDB!$C$390:$C$406&amp;GDB!$D$390:$D$406,GDB!T$390:T$406),T101*(1+INDEX(U$25:U$27,$A101)))</f>
        <v>1064.8350180255336</v>
      </c>
      <c r="V101" s="3" cm="1">
        <f t="array" ref="V101">IF(V$1&lt;=Last_Actual_Yr,_xlfn.XLOOKUP($C101&amp;$D101,GDB!$C$390:$C$406&amp;GDB!$D$390:$D$406,GDB!U$390:U$406),U101*(1+INDEX(V$25:V$27,$A101)))</f>
        <v>985.95784959331775</v>
      </c>
      <c r="W101" s="3" cm="1">
        <f t="array" ref="W101">IF(W$1&lt;=Last_Actual_Yr,_xlfn.XLOOKUP($C101&amp;$D101,GDB!$C$390:$C$406&amp;GDB!$D$390:$D$406,GDB!V$390:V$406),V101*(1+INDEX(W$25:W$27,$A101)))</f>
        <v>900.40132089367194</v>
      </c>
      <c r="X101" s="3" cm="1">
        <f t="array" ref="X101">IF(X$1&lt;=Last_Actual_Yr,_xlfn.XLOOKUP($C101&amp;$D101,GDB!$C$390:$C$406&amp;GDB!$D$390:$D$406,GDB!W$390:W$406),W101*(1+INDEX(X$25:X$27,$A101)))</f>
        <v>805.09433863311131</v>
      </c>
      <c r="Y101" s="3" cm="1">
        <f t="array" ref="Y101">IF(Y$1&lt;=Last_Actual_Yr,_xlfn.XLOOKUP($C101&amp;$D101,GDB!$C$390:$C$406&amp;GDB!$D$390:$D$406,GDB!X$390:X$406),X101*(1+INDEX(Y$25:Y$27,$A101)))</f>
        <v>709.00790721364876</v>
      </c>
      <c r="Z101" s="3" cm="1">
        <f t="array" ref="Z101">IF(Z$1&lt;=Last_Actual_Yr,_xlfn.XLOOKUP($C101&amp;$D101,GDB!$C$390:$C$406&amp;GDB!$D$390:$D$406,GDB!Y$390:Y$406),Y101*(1+INDEX(Z$25:Z$27,$A101)))</f>
        <v>620.72517213500123</v>
      </c>
      <c r="AA101" s="3" cm="1">
        <f t="array" ref="AA101">IF(AA$1&lt;=Last_Actual_Yr,_xlfn.XLOOKUP($C101&amp;$D101,GDB!$C$390:$C$406&amp;GDB!$D$390:$D$406,GDB!Z$390:Z$406),Z101*(1+INDEX(AA$25:AA$27,$A101)))</f>
        <v>546.62059232077672</v>
      </c>
      <c r="AB101" s="3" cm="1">
        <f t="array" ref="AB101">IF(AB$1&lt;=Last_Actual_Yr,_xlfn.XLOOKUP($C101&amp;$D101,GDB!$C$390:$C$406&amp;GDB!$D$390:$D$406,GDB!AA$390:AA$406),AA101*(1+INDEX(AB$25:AB$27,$A101)))</f>
        <v>487.25702345536422</v>
      </c>
      <c r="AC101" s="3" cm="1">
        <f t="array" ref="AC101">IF(AC$1&lt;=Last_Actual_Yr,_xlfn.XLOOKUP($C101&amp;$D101,GDB!$C$390:$C$406&amp;GDB!$D$390:$D$406,GDB!AB$390:AB$406),AB101*(1+INDEX(AC$25:AC$27,$A101)))</f>
        <v>442.87510866104424</v>
      </c>
      <c r="AD101" s="3" cm="1">
        <f t="array" ref="AD101">IF(AD$1&lt;=Last_Actual_Yr,_xlfn.XLOOKUP($C101&amp;$D101,GDB!$C$390:$C$406&amp;GDB!$D$390:$D$406,GDB!AC$390:AC$406),AC101*(1+INDEX(AD$25:AD$27,$A101)))</f>
        <v>412.82241946433055</v>
      </c>
      <c r="AE101" s="3" cm="1">
        <f t="array" ref="AE101">IF(AE$1&lt;=Last_Actual_Yr,_xlfn.XLOOKUP($C101&amp;$D101,GDB!$C$390:$C$406&amp;GDB!$D$390:$D$406,GDB!AD$390:AD$406),AD101*(1+INDEX(AE$25:AE$27,$A101)))</f>
        <v>389.66467737714225</v>
      </c>
      <c r="AF101" s="3" cm="1">
        <f t="array" ref="AF101">IF(AF$1&lt;=Last_Actual_Yr,_xlfn.XLOOKUP($C101&amp;$D101,GDB!$C$390:$C$406&amp;GDB!$D$390:$D$406,GDB!AE$390:AE$406),AE101*(1+INDEX(AF$25:AF$27,$A101)))</f>
        <v>367.84093678721979</v>
      </c>
      <c r="AG101" s="3" cm="1">
        <f t="array" ref="AG101">IF(AG$1&lt;=Last_Actual_Yr,_xlfn.XLOOKUP($C101&amp;$D101,GDB!$C$390:$C$406&amp;GDB!$D$390:$D$406,GDB!AF$390:AF$406),AF101*(1+INDEX(AG$25:AG$27,$A101)))</f>
        <v>344.37955329838434</v>
      </c>
      <c r="AH101" s="3" cm="1">
        <f t="array" ref="AH101">IF(AH$1&lt;=Last_Actual_Yr,_xlfn.XLOOKUP($C101&amp;$D101,GDB!$C$390:$C$406&amp;GDB!$D$390:$D$406,GDB!AG$390:AG$406),AG101*(1+INDEX(AH$25:AH$27,$A101)))</f>
        <v>319.32225499706743</v>
      </c>
      <c r="AI101" s="3" cm="1">
        <f t="array" ref="AI101">IF(AI$1&lt;=Last_Actual_Yr,_xlfn.XLOOKUP($C101&amp;$D101,GDB!$C$390:$C$406&amp;GDB!$D$390:$D$406,GDB!AH$390:AH$406),AH101*(1+INDEX(AI$25:AI$27,$A101)))</f>
        <v>290.860071925434</v>
      </c>
      <c r="AJ101" s="3" cm="1">
        <f t="array" ref="AJ101">IF(AJ$1&lt;=Last_Actual_Yr,_xlfn.XLOOKUP($C101&amp;$D101,GDB!$C$390:$C$406&amp;GDB!$D$390:$D$406,GDB!AI$390:AI$406),AI101*(1+INDEX(AJ$25:AJ$27,$A101)))</f>
        <v>256.48608874928203</v>
      </c>
      <c r="AK101" s="3" cm="1">
        <f t="array" ref="AK101">IF(AK$1&lt;=Last_Actual_Yr,_xlfn.XLOOKUP($C101&amp;$D101,GDB!$C$390:$C$406&amp;GDB!$D$390:$D$406,GDB!AJ$390:AJ$406),AJ101*(1+INDEX(AK$25:AK$27,$A101)))</f>
        <v>222.58708730984731</v>
      </c>
      <c r="AL101" s="3" cm="1">
        <f t="array" ref="AL101">IF(AL$1&lt;=Last_Actual_Yr,_xlfn.XLOOKUP($C101&amp;$D101,GDB!$C$390:$C$406&amp;GDB!$D$390:$D$406,GDB!AK$390:AK$406),AK101*(1+INDEX(AL$25:AL$27,$A101)))</f>
        <v>188.9771338632861</v>
      </c>
      <c r="AM101" s="3" cm="1">
        <f t="array" ref="AM101">IF(AM$1&lt;=Last_Actual_Yr,_xlfn.XLOOKUP($C101&amp;$D101,GDB!$C$390:$C$406&amp;GDB!$D$390:$D$406,GDB!AL$390:AL$406),AL101*(1+INDEX(AM$25:AM$27,$A101)))</f>
        <v>154.18488018978098</v>
      </c>
      <c r="AN101" s="3" cm="1">
        <f t="array" ref="AN101">IF(AN$1&lt;=Last_Actual_Yr,_xlfn.XLOOKUP($C101&amp;$D101,GDB!$C$390:$C$406&amp;GDB!$D$390:$D$406,GDB!AM$390:AM$406),AM101*(1+INDEX(AN$25:AN$27,$A101)))</f>
        <v>120.45623393694265</v>
      </c>
      <c r="AO101" s="3" cm="1">
        <f t="array" ref="AO101">IF(AO$1&lt;=Last_Actual_Yr,_xlfn.XLOOKUP($C101&amp;$D101,GDB!$C$390:$C$406&amp;GDB!$D$390:$D$406,GDB!AN$390:AN$406),AN101*(1+INDEX(AO$25:AO$27,$A101)))</f>
        <v>91.04907420335428</v>
      </c>
      <c r="AP101" s="3" cm="1">
        <f t="array" ref="AP101">IF(AP$1&lt;=Last_Actual_Yr,_xlfn.XLOOKUP($C101&amp;$D101,GDB!$C$390:$C$406&amp;GDB!$D$390:$D$406,GDB!AO$390:AO$406),AO101*(1+INDEX(AP$25:AP$27,$A101)))</f>
        <v>67.139634748278894</v>
      </c>
      <c r="AQ101" s="3" cm="1">
        <f t="array" ref="AQ101">IF(AQ$1&lt;=Last_Actual_Yr,_xlfn.XLOOKUP($C101&amp;$D101,GDB!$C$390:$C$406&amp;GDB!$D$390:$D$406,GDB!AP$390:AP$406),AP101*(1+INDEX(AQ$25:AQ$27,$A101)))</f>
        <v>50.20397766537635</v>
      </c>
    </row>
    <row r="102" spans="1:43" outlineLevel="1" x14ac:dyDescent="0.3">
      <c r="A102">
        <f t="shared" si="26"/>
        <v>3</v>
      </c>
      <c r="B102" t="s">
        <v>16</v>
      </c>
      <c r="C102" t="s">
        <v>17</v>
      </c>
      <c r="D102" t="s">
        <v>4</v>
      </c>
      <c r="F102" s="3" cm="1">
        <f t="array" ref="F102">IF(F$1&lt;=Last_Actual_Yr,_xlfn.XLOOKUP($C102&amp;$D102,GDB!$C$390:$C$406&amp;GDB!$D$390:$D$406,GDB!E$390:E$406),E102*(1+INDEX(F$25:F$27,$A102)))</f>
        <v>97.5</v>
      </c>
      <c r="G102" s="3" cm="1">
        <f t="array" ref="G102">IF(G$1&lt;=Last_Actual_Yr,_xlfn.XLOOKUP($C102&amp;$D102,GDB!$C$390:$C$406&amp;GDB!$D$390:$D$406,GDB!F$390:F$406),F102*(1+INDEX(G$25:G$27,$A102)))</f>
        <v>96</v>
      </c>
      <c r="H102" s="3" cm="1">
        <f t="array" ref="H102">IF(H$1&lt;=Last_Actual_Yr,_xlfn.XLOOKUP($C102&amp;$D102,GDB!$C$390:$C$406&amp;GDB!$D$390:$D$406,GDB!G$390:G$406),G102*(1+INDEX(H$25:H$27,$A102)))</f>
        <v>92.5</v>
      </c>
      <c r="I102" s="3" cm="1">
        <f t="array" ref="I102">IF(I$1&lt;=Last_Actual_Yr,_xlfn.XLOOKUP($C102&amp;$D102,GDB!$C$390:$C$406&amp;GDB!$D$390:$D$406,GDB!H$390:H$406),H102*(1+INDEX(I$25:I$27,$A102)))</f>
        <v>91</v>
      </c>
      <c r="J102" s="3" cm="1">
        <f t="array" ref="J102">IF(J$1&lt;=Last_Actual_Yr,_xlfn.XLOOKUP($C102&amp;$D102,GDB!$C$390:$C$406&amp;GDB!$D$390:$D$406,GDB!I$390:I$406),I102*(1+INDEX(J$25:J$27,$A102)))</f>
        <v>91.5</v>
      </c>
      <c r="K102" s="3" cm="1">
        <f t="array" ref="K102">IF(K$1&lt;=Last_Actual_Yr,_xlfn.XLOOKUP($C102&amp;$D102,GDB!$C$390:$C$406&amp;GDB!$D$390:$D$406,GDB!J$390:J$406),J102*(1+INDEX(K$25:K$27,$A102)))</f>
        <v>91</v>
      </c>
      <c r="L102" s="3" cm="1">
        <f t="array" ref="L102">IF(L$1&lt;=Last_Actual_Yr,_xlfn.XLOOKUP($C102&amp;$D102,GDB!$C$390:$C$406&amp;GDB!$D$390:$D$406,GDB!K$390:K$406),K102*(1+INDEX(L$25:L$27,$A102)))</f>
        <v>90.5</v>
      </c>
      <c r="M102" s="3" cm="1">
        <f t="array" ref="M102">IF(M$1&lt;=Last_Actual_Yr,_xlfn.XLOOKUP($C102&amp;$D102,GDB!$C$390:$C$406&amp;GDB!$D$390:$D$406,GDB!L$390:L$406),L102*(1+INDEX(M$25:M$27,$A102)))</f>
        <v>91</v>
      </c>
      <c r="N102" s="3" cm="1">
        <f t="array" ref="N102">IF(N$1&lt;=Last_Actual_Yr,_xlfn.XLOOKUP($C102&amp;$D102,GDB!$C$390:$C$406&amp;GDB!$D$390:$D$406,GDB!M$390:M$406),M102*(1+INDEX(N$25:N$27,$A102)))</f>
        <v>90.5</v>
      </c>
      <c r="O102" s="3" cm="1">
        <f t="array" ref="O102">IF(O$1&lt;=Last_Actual_Yr,_xlfn.XLOOKUP($C102&amp;$D102,GDB!$C$390:$C$406&amp;GDB!$D$390:$D$406,GDB!N$390:N$406),N102*(1+INDEX(O$25:O$27,$A102)))</f>
        <v>89.5</v>
      </c>
      <c r="P102" s="3" cm="1">
        <f t="array" ref="P102">IF(P$1&lt;=Last_Actual_Yr,_xlfn.XLOOKUP($C102&amp;$D102,GDB!$C$390:$C$406&amp;GDB!$D$390:$D$406,GDB!O$390:O$406),O102*(1+INDEX(P$25:P$27,$A102)))</f>
        <v>88.5</v>
      </c>
      <c r="Q102" s="3" cm="1">
        <f t="array" ref="Q102">IF(Q$1&lt;=Last_Actual_Yr,_xlfn.XLOOKUP($C102&amp;$D102,GDB!$C$390:$C$406&amp;GDB!$D$390:$D$406,GDB!P$390:P$406),P102*(1+INDEX(Q$25:Q$27,$A102)))</f>
        <v>88</v>
      </c>
      <c r="R102" s="3" cm="1">
        <f t="array" ref="R102">IF(R$1&lt;=Last_Actual_Yr,_xlfn.XLOOKUP($C102&amp;$D102,GDB!$C$390:$C$406&amp;GDB!$D$390:$D$406,GDB!Q$390:Q$406),Q102*(1+INDEX(R$25:R$27,$A102)))</f>
        <v>81.902079856519777</v>
      </c>
      <c r="S102" s="3" cm="1">
        <f t="array" ref="S102">IF(S$1&lt;=Last_Actual_Yr,_xlfn.XLOOKUP($C102&amp;$D102,GDB!$C$390:$C$406&amp;GDB!$D$390:$D$406,GDB!R$390:R$406),R102*(1+INDEX(S$25:S$27,$A102)))</f>
        <v>73.841327934040109</v>
      </c>
      <c r="T102" s="3" cm="1">
        <f t="array" ref="T102">IF(T$1&lt;=Last_Actual_Yr,_xlfn.XLOOKUP($C102&amp;$D102,GDB!$C$390:$C$406&amp;GDB!$D$390:$D$406,GDB!S$390:S$406),S102*(1+INDEX(T$25:T$27,$A102)))</f>
        <v>65.935554007922974</v>
      </c>
      <c r="U102" s="3" cm="1">
        <f t="array" ref="U102">IF(U$1&lt;=Last_Actual_Yr,_xlfn.XLOOKUP($C102&amp;$D102,GDB!$C$390:$C$406&amp;GDB!$D$390:$D$406,GDB!T$390:T$406),T102*(1+INDEX(U$25:U$27,$A102)))</f>
        <v>62.388878251815882</v>
      </c>
      <c r="V102" s="3" cm="1">
        <f t="array" ref="V102">IF(V$1&lt;=Last_Actual_Yr,_xlfn.XLOOKUP($C102&amp;$D102,GDB!$C$390:$C$406&amp;GDB!$D$390:$D$406,GDB!U$390:U$406),U102*(1+INDEX(V$25:V$27,$A102)))</f>
        <v>60.135616438054605</v>
      </c>
      <c r="W102" s="3" cm="1">
        <f t="array" ref="W102">IF(W$1&lt;=Last_Actual_Yr,_xlfn.XLOOKUP($C102&amp;$D102,GDB!$C$390:$C$406&amp;GDB!$D$390:$D$406,GDB!V$390:V$406),V102*(1+INDEX(W$25:W$27,$A102)))</f>
        <v>58.147294327361934</v>
      </c>
      <c r="X102" s="3" cm="1">
        <f t="array" ref="X102">IF(X$1&lt;=Last_Actual_Yr,_xlfn.XLOOKUP($C102&amp;$D102,GDB!$C$390:$C$406&amp;GDB!$D$390:$D$406,GDB!W$390:W$406),W102*(1+INDEX(X$25:X$27,$A102)))</f>
        <v>56.672030175177412</v>
      </c>
      <c r="Y102" s="3" cm="1">
        <f t="array" ref="Y102">IF(Y$1&lt;=Last_Actual_Yr,_xlfn.XLOOKUP($C102&amp;$D102,GDB!$C$390:$C$406&amp;GDB!$D$390:$D$406,GDB!X$390:X$406),X102*(1+INDEX(Y$25:Y$27,$A102)))</f>
        <v>55.35154753380462</v>
      </c>
      <c r="Z102" s="3" cm="1">
        <f t="array" ref="Z102">IF(Z$1&lt;=Last_Actual_Yr,_xlfn.XLOOKUP($C102&amp;$D102,GDB!$C$390:$C$406&amp;GDB!$D$390:$D$406,GDB!Y$390:Y$406),Y102*(1+INDEX(Z$25:Z$27,$A102)))</f>
        <v>53.966085155466544</v>
      </c>
      <c r="AA102" s="3" cm="1">
        <f t="array" ref="AA102">IF(AA$1&lt;=Last_Actual_Yr,_xlfn.XLOOKUP($C102&amp;$D102,GDB!$C$390:$C$406&amp;GDB!$D$390:$D$406,GDB!Z$390:Z$406),Z102*(1+INDEX(AA$25:AA$27,$A102)))</f>
        <v>52.794744835590919</v>
      </c>
      <c r="AB102" s="3" cm="1">
        <f t="array" ref="AB102">IF(AB$1&lt;=Last_Actual_Yr,_xlfn.XLOOKUP($C102&amp;$D102,GDB!$C$390:$C$406&amp;GDB!$D$390:$D$406,GDB!AA$390:AA$406),AA102*(1+INDEX(AB$25:AB$27,$A102)))</f>
        <v>51.705538109102037</v>
      </c>
      <c r="AC102" s="3" cm="1">
        <f t="array" ref="AC102">IF(AC$1&lt;=Last_Actual_Yr,_xlfn.XLOOKUP($C102&amp;$D102,GDB!$C$390:$C$406&amp;GDB!$D$390:$D$406,GDB!AB$390:AB$406),AB102*(1+INDEX(AC$25:AC$27,$A102)))</f>
        <v>50.328569737786729</v>
      </c>
      <c r="AD102" s="3" cm="1">
        <f t="array" ref="AD102">IF(AD$1&lt;=Last_Actual_Yr,_xlfn.XLOOKUP($C102&amp;$D102,GDB!$C$390:$C$406&amp;GDB!$D$390:$D$406,GDB!AC$390:AC$406),AC102*(1+INDEX(AD$25:AD$27,$A102)))</f>
        <v>48.742498799589193</v>
      </c>
      <c r="AE102" s="3" cm="1">
        <f t="array" ref="AE102">IF(AE$1&lt;=Last_Actual_Yr,_xlfn.XLOOKUP($C102&amp;$D102,GDB!$C$390:$C$406&amp;GDB!$D$390:$D$406,GDB!AD$390:AD$406),AD102*(1+INDEX(AE$25:AE$27,$A102)))</f>
        <v>47.172360303885149</v>
      </c>
      <c r="AF102" s="3" cm="1">
        <f t="array" ref="AF102">IF(AF$1&lt;=Last_Actual_Yr,_xlfn.XLOOKUP($C102&amp;$D102,GDB!$C$390:$C$406&amp;GDB!$D$390:$D$406,GDB!AE$390:AE$406),AE102*(1+INDEX(AF$25:AF$27,$A102)))</f>
        <v>45.550315911920379</v>
      </c>
      <c r="AG102" s="3" cm="1">
        <f t="array" ref="AG102">IF(AG$1&lt;=Last_Actual_Yr,_xlfn.XLOOKUP($C102&amp;$D102,GDB!$C$390:$C$406&amp;GDB!$D$390:$D$406,GDB!AF$390:AF$406),AF102*(1+INDEX(AG$25:AG$27,$A102)))</f>
        <v>43.522489640171443</v>
      </c>
      <c r="AH102" s="3" cm="1">
        <f t="array" ref="AH102">IF(AH$1&lt;=Last_Actual_Yr,_xlfn.XLOOKUP($C102&amp;$D102,GDB!$C$390:$C$406&amp;GDB!$D$390:$D$406,GDB!AG$390:AG$406),AG102*(1+INDEX(AH$25:AH$27,$A102)))</f>
        <v>41.055758720769283</v>
      </c>
      <c r="AI102" s="3" cm="1">
        <f t="array" ref="AI102">IF(AI$1&lt;=Last_Actual_Yr,_xlfn.XLOOKUP($C102&amp;$D102,GDB!$C$390:$C$406&amp;GDB!$D$390:$D$406,GDB!AH$390:AH$406),AH102*(1+INDEX(AI$25:AI$27,$A102)))</f>
        <v>37.851559256689669</v>
      </c>
      <c r="AJ102" s="3" cm="1">
        <f t="array" ref="AJ102">IF(AJ$1&lt;=Last_Actual_Yr,_xlfn.XLOOKUP($C102&amp;$D102,GDB!$C$390:$C$406&amp;GDB!$D$390:$D$406,GDB!AI$390:AI$406),AI102*(1+INDEX(AJ$25:AJ$27,$A102)))</f>
        <v>34.183102020285752</v>
      </c>
      <c r="AK102" s="3" cm="1">
        <f t="array" ref="AK102">IF(AK$1&lt;=Last_Actual_Yr,_xlfn.XLOOKUP($C102&amp;$D102,GDB!$C$390:$C$406&amp;GDB!$D$390:$D$406,GDB!AJ$390:AJ$406),AJ102*(1+INDEX(AK$25:AK$27,$A102)))</f>
        <v>30.387958688853907</v>
      </c>
      <c r="AL102" s="3" cm="1">
        <f t="array" ref="AL102">IF(AL$1&lt;=Last_Actual_Yr,_xlfn.XLOOKUP($C102&amp;$D102,GDB!$C$390:$C$406&amp;GDB!$D$390:$D$406,GDB!AK$390:AK$406),AK102*(1+INDEX(AL$25:AL$27,$A102)))</f>
        <v>25.857580457457697</v>
      </c>
      <c r="AM102" s="3" cm="1">
        <f t="array" ref="AM102">IF(AM$1&lt;=Last_Actual_Yr,_xlfn.XLOOKUP($C102&amp;$D102,GDB!$C$390:$C$406&amp;GDB!$D$390:$D$406,GDB!AL$390:AL$406),AL102*(1+INDEX(AM$25:AM$27,$A102)))</f>
        <v>20.814722904617099</v>
      </c>
      <c r="AN102" s="3" cm="1">
        <f t="array" ref="AN102">IF(AN$1&lt;=Last_Actual_Yr,_xlfn.XLOOKUP($C102&amp;$D102,GDB!$C$390:$C$406&amp;GDB!$D$390:$D$406,GDB!AM$390:AM$406),AM102*(1+INDEX(AN$25:AN$27,$A102)))</f>
        <v>16.831816191161199</v>
      </c>
      <c r="AO102" s="3" cm="1">
        <f t="array" ref="AO102">IF(AO$1&lt;=Last_Actual_Yr,_xlfn.XLOOKUP($C102&amp;$D102,GDB!$C$390:$C$406&amp;GDB!$D$390:$D$406,GDB!AN$390:AN$406),AN102*(1+INDEX(AO$25:AO$27,$A102)))</f>
        <v>12.991509375513049</v>
      </c>
      <c r="AP102" s="3" cm="1">
        <f t="array" ref="AP102">IF(AP$1&lt;=Last_Actual_Yr,_xlfn.XLOOKUP($C102&amp;$D102,GDB!$C$390:$C$406&amp;GDB!$D$390:$D$406,GDB!AO$390:AO$406),AO102*(1+INDEX(AP$25:AP$27,$A102)))</f>
        <v>8.5086766437785144</v>
      </c>
      <c r="AQ102" s="3" cm="1">
        <f t="array" ref="AQ102">IF(AQ$1&lt;=Last_Actual_Yr,_xlfn.XLOOKUP($C102&amp;$D102,GDB!$C$390:$C$406&amp;GDB!$D$390:$D$406,GDB!AP$390:AP$406),AP102*(1+INDEX(AQ$25:AQ$27,$A102)))</f>
        <v>4.5760777673072583</v>
      </c>
    </row>
    <row r="103" spans="1:43" outlineLevel="1" x14ac:dyDescent="0.3">
      <c r="A103">
        <f t="shared" si="26"/>
        <v>1</v>
      </c>
      <c r="B103" t="s">
        <v>16</v>
      </c>
      <c r="C103" t="s">
        <v>18</v>
      </c>
      <c r="D103" t="s">
        <v>2</v>
      </c>
      <c r="F103" s="3" cm="1">
        <f t="array" ref="F103">IF(F$1&lt;=Last_Actual_Yr,_xlfn.XLOOKUP($C103&amp;$D103,GDB!$C$390:$C$406&amp;GDB!$D$390:$D$406,GDB!E$390:E$406),E103*(1+INDEX(F$25:F$27,$A103)))</f>
        <v>57372</v>
      </c>
      <c r="G103" s="3" cm="1">
        <f t="array" ref="G103">IF(G$1&lt;=Last_Actual_Yr,_xlfn.XLOOKUP($C103&amp;$D103,GDB!$C$390:$C$406&amp;GDB!$D$390:$D$406,GDB!F$390:F$406),F103*(1+INDEX(G$25:G$27,$A103)))</f>
        <v>57701.5</v>
      </c>
      <c r="H103" s="3" cm="1">
        <f t="array" ref="H103">IF(H$1&lt;=Last_Actual_Yr,_xlfn.XLOOKUP($C103&amp;$D103,GDB!$C$390:$C$406&amp;GDB!$D$390:$D$406,GDB!G$390:G$406),G103*(1+INDEX(H$25:H$27,$A103)))</f>
        <v>58336.5</v>
      </c>
      <c r="I103" s="3" cm="1">
        <f t="array" ref="I103">IF(I$1&lt;=Last_Actual_Yr,_xlfn.XLOOKUP($C103&amp;$D103,GDB!$C$390:$C$406&amp;GDB!$D$390:$D$406,GDB!H$390:H$406),H103*(1+INDEX(I$25:I$27,$A103)))</f>
        <v>59093</v>
      </c>
      <c r="J103" s="3" cm="1">
        <f t="array" ref="J103">IF(J$1&lt;=Last_Actual_Yr,_xlfn.XLOOKUP($C103&amp;$D103,GDB!$C$390:$C$406&amp;GDB!$D$390:$D$406,GDB!I$390:I$406),I103*(1+INDEX(J$25:J$27,$A103)))</f>
        <v>59939</v>
      </c>
      <c r="K103" s="3" cm="1">
        <f t="array" ref="K103">IF(K$1&lt;=Last_Actual_Yr,_xlfn.XLOOKUP($C103&amp;$D103,GDB!$C$390:$C$406&amp;GDB!$D$390:$D$406,GDB!J$390:J$406),J103*(1+INDEX(K$25:K$27,$A103)))</f>
        <v>60924</v>
      </c>
      <c r="L103" s="3" cm="1">
        <f t="array" ref="L103">IF(L$1&lt;=Last_Actual_Yr,_xlfn.XLOOKUP($C103&amp;$D103,GDB!$C$390:$C$406&amp;GDB!$D$390:$D$406,GDB!K$390:K$406),K103*(1+INDEX(L$25:L$27,$A103)))</f>
        <v>62007.5</v>
      </c>
      <c r="M103" s="3" cm="1">
        <f t="array" ref="M103">IF(M$1&lt;=Last_Actual_Yr,_xlfn.XLOOKUP($C103&amp;$D103,GDB!$C$390:$C$406&amp;GDB!$D$390:$D$406,GDB!L$390:L$406),L103*(1+INDEX(M$25:M$27,$A103)))</f>
        <v>63059.5</v>
      </c>
      <c r="N103" s="3" cm="1">
        <f t="array" ref="N103">IF(N$1&lt;=Last_Actual_Yr,_xlfn.XLOOKUP($C103&amp;$D103,GDB!$C$390:$C$406&amp;GDB!$D$390:$D$406,GDB!M$390:M$406),M103*(1+INDEX(N$25:N$27,$A103)))</f>
        <v>63944</v>
      </c>
      <c r="O103" s="3" cm="1">
        <f t="array" ref="O103">IF(O$1&lt;=Last_Actual_Yr,_xlfn.XLOOKUP($C103&amp;$D103,GDB!$C$390:$C$406&amp;GDB!$D$390:$D$406,GDB!N$390:N$406),N103*(1+INDEX(O$25:O$27,$A103)))</f>
        <v>64553.5</v>
      </c>
      <c r="P103" s="3" cm="1">
        <f t="array" ref="P103">IF(P$1&lt;=Last_Actual_Yr,_xlfn.XLOOKUP($C103&amp;$D103,GDB!$C$390:$C$406&amp;GDB!$D$390:$D$406,GDB!O$390:O$406),O103*(1+INDEX(P$25:P$27,$A103)))</f>
        <v>64939.5</v>
      </c>
      <c r="Q103" s="3" cm="1">
        <f t="array" ref="Q103">IF(Q$1&lt;=Last_Actual_Yr,_xlfn.XLOOKUP($C103&amp;$D103,GDB!$C$390:$C$406&amp;GDB!$D$390:$D$406,GDB!P$390:P$406),P103*(1+INDEX(Q$25:Q$27,$A103)))</f>
        <v>65047</v>
      </c>
      <c r="R103" s="3" cm="1">
        <f t="array" ref="R103">IF(R$1&lt;=Last_Actual_Yr,_xlfn.XLOOKUP($C103&amp;$D103,GDB!$C$390:$C$406&amp;GDB!$D$390:$D$406,GDB!Q$390:Q$406),Q103*(1+INDEX(R$25:R$27,$A103)))</f>
        <v>64560.439370612745</v>
      </c>
      <c r="S103" s="3" cm="1">
        <f t="array" ref="S103">IF(S$1&lt;=Last_Actual_Yr,_xlfn.XLOOKUP($C103&amp;$D103,GDB!$C$390:$C$406&amp;GDB!$D$390:$D$406,GDB!R$390:R$406),R103*(1+INDEX(S$25:S$27,$A103)))</f>
        <v>64073.284283400346</v>
      </c>
      <c r="T103" s="3" cm="1">
        <f t="array" ref="T103">IF(T$1&lt;=Last_Actual_Yr,_xlfn.XLOOKUP($C103&amp;$D103,GDB!$C$390:$C$406&amp;GDB!$D$390:$D$406,GDB!S$390:S$406),S103*(1+INDEX(T$25:T$27,$A103)))</f>
        <v>63453.133738640034</v>
      </c>
      <c r="U103" s="3" cm="1">
        <f t="array" ref="U103">IF(U$1&lt;=Last_Actual_Yr,_xlfn.XLOOKUP($C103&amp;$D103,GDB!$C$390:$C$406&amp;GDB!$D$390:$D$406,GDB!T$390:T$406),T103*(1+INDEX(U$25:U$27,$A103)))</f>
        <v>62746.099852225976</v>
      </c>
      <c r="V103" s="3" cm="1">
        <f t="array" ref="V103">IF(V$1&lt;=Last_Actual_Yr,_xlfn.XLOOKUP($C103&amp;$D103,GDB!$C$390:$C$406&amp;GDB!$D$390:$D$406,GDB!U$390:U$406),U103*(1+INDEX(V$25:V$27,$A103)))</f>
        <v>61908.085494397528</v>
      </c>
      <c r="W103" s="3" cm="1">
        <f t="array" ref="W103">IF(W$1&lt;=Last_Actual_Yr,_xlfn.XLOOKUP($C103&amp;$D103,GDB!$C$390:$C$406&amp;GDB!$D$390:$D$406,GDB!V$390:V$406),V103*(1+INDEX(W$25:W$27,$A103)))</f>
        <v>60764.682123914274</v>
      </c>
      <c r="X103" s="3" cm="1">
        <f t="array" ref="X103">IF(X$1&lt;=Last_Actual_Yr,_xlfn.XLOOKUP($C103&amp;$D103,GDB!$C$390:$C$406&amp;GDB!$D$390:$D$406,GDB!W$390:W$406),W103*(1+INDEX(X$25:X$27,$A103)))</f>
        <v>59189.153048072774</v>
      </c>
      <c r="Y103" s="3" cm="1">
        <f t="array" ref="Y103">IF(Y$1&lt;=Last_Actual_Yr,_xlfn.XLOOKUP($C103&amp;$D103,GDB!$C$390:$C$406&amp;GDB!$D$390:$D$406,GDB!X$390:X$406),X103*(1+INDEX(Y$25:Y$27,$A103)))</f>
        <v>57147.294882142021</v>
      </c>
      <c r="Z103" s="3" cm="1">
        <f t="array" ref="Z103">IF(Z$1&lt;=Last_Actual_Yr,_xlfn.XLOOKUP($C103&amp;$D103,GDB!$C$390:$C$406&amp;GDB!$D$390:$D$406,GDB!Y$390:Y$406),Y103*(1+INDEX(Z$25:Z$27,$A103)))</f>
        <v>54404.721736650856</v>
      </c>
      <c r="AA103" s="3" cm="1">
        <f t="array" ref="AA103">IF(AA$1&lt;=Last_Actual_Yr,_xlfn.XLOOKUP($C103&amp;$D103,GDB!$C$390:$C$406&amp;GDB!$D$390:$D$406,GDB!Z$390:Z$406),Z103*(1+INDEX(AA$25:AA$27,$A103)))</f>
        <v>51038.442479472666</v>
      </c>
      <c r="AB103" s="3" cm="1">
        <f t="array" ref="AB103">IF(AB$1&lt;=Last_Actual_Yr,_xlfn.XLOOKUP($C103&amp;$D103,GDB!$C$390:$C$406&amp;GDB!$D$390:$D$406,GDB!AA$390:AA$406),AA103*(1+INDEX(AB$25:AB$27,$A103)))</f>
        <v>47227.405414299057</v>
      </c>
      <c r="AC103" s="3" cm="1">
        <f t="array" ref="AC103">IF(AC$1&lt;=Last_Actual_Yr,_xlfn.XLOOKUP($C103&amp;$D103,GDB!$C$390:$C$406&amp;GDB!$D$390:$D$406,GDB!AB$390:AB$406),AB103*(1+INDEX(AC$25:AC$27,$A103)))</f>
        <v>43271.322956126678</v>
      </c>
      <c r="AD103" s="3" cm="1">
        <f t="array" ref="AD103">IF(AD$1&lt;=Last_Actual_Yr,_xlfn.XLOOKUP($C103&amp;$D103,GDB!$C$390:$C$406&amp;GDB!$D$390:$D$406,GDB!AC$390:AC$406),AC103*(1+INDEX(AD$25:AD$27,$A103)))</f>
        <v>39486.531201468257</v>
      </c>
      <c r="AE103" s="3" cm="1">
        <f t="array" ref="AE103">IF(AE$1&lt;=Last_Actual_Yr,_xlfn.XLOOKUP($C103&amp;$D103,GDB!$C$390:$C$406&amp;GDB!$D$390:$D$406,GDB!AD$390:AD$406),AD103*(1+INDEX(AE$25:AE$27,$A103)))</f>
        <v>36026.240363845638</v>
      </c>
      <c r="AF103" s="3" cm="1">
        <f t="array" ref="AF103">IF(AF$1&lt;=Last_Actual_Yr,_xlfn.XLOOKUP($C103&amp;$D103,GDB!$C$390:$C$406&amp;GDB!$D$390:$D$406,GDB!AE$390:AE$406),AE103*(1+INDEX(AF$25:AF$27,$A103)))</f>
        <v>32812.519993096939</v>
      </c>
      <c r="AG103" s="3" cm="1">
        <f t="array" ref="AG103">IF(AG$1&lt;=Last_Actual_Yr,_xlfn.XLOOKUP($C103&amp;$D103,GDB!$C$390:$C$406&amp;GDB!$D$390:$D$406,GDB!AF$390:AF$406),AF103*(1+INDEX(AG$25:AG$27,$A103)))</f>
        <v>29985.564915161332</v>
      </c>
      <c r="AH103" s="3" cm="1">
        <f t="array" ref="AH103">IF(AH$1&lt;=Last_Actual_Yr,_xlfn.XLOOKUP($C103&amp;$D103,GDB!$C$390:$C$406&amp;GDB!$D$390:$D$406,GDB!AG$390:AG$406),AG103*(1+INDEX(AH$25:AH$27,$A103)))</f>
        <v>27532.648792858516</v>
      </c>
      <c r="AI103" s="3" cm="1">
        <f t="array" ref="AI103">IF(AI$1&lt;=Last_Actual_Yr,_xlfn.XLOOKUP($C103&amp;$D103,GDB!$C$390:$C$406&amp;GDB!$D$390:$D$406,GDB!AH$390:AH$406),AH103*(1+INDEX(AI$25:AI$27,$A103)))</f>
        <v>25213.533301435011</v>
      </c>
      <c r="AJ103" s="3" cm="1">
        <f t="array" ref="AJ103">IF(AJ$1&lt;=Last_Actual_Yr,_xlfn.XLOOKUP($C103&amp;$D103,GDB!$C$390:$C$406&amp;GDB!$D$390:$D$406,GDB!AI$390:AI$406),AI103*(1+INDEX(AJ$25:AJ$27,$A103)))</f>
        <v>22641.963098082539</v>
      </c>
      <c r="AK103" s="3" cm="1">
        <f t="array" ref="AK103">IF(AK$1&lt;=Last_Actual_Yr,_xlfn.XLOOKUP($C103&amp;$D103,GDB!$C$390:$C$406&amp;GDB!$D$390:$D$406,GDB!AJ$390:AJ$406),AJ103*(1+INDEX(AK$25:AK$27,$A103)))</f>
        <v>19923.198816607361</v>
      </c>
      <c r="AL103" s="3" cm="1">
        <f t="array" ref="AL103">IF(AL$1&lt;=Last_Actual_Yr,_xlfn.XLOOKUP($C103&amp;$D103,GDB!$C$390:$C$406&amp;GDB!$D$390:$D$406,GDB!AK$390:AK$406),AK103*(1+INDEX(AL$25:AL$27,$A103)))</f>
        <v>16974.142153372988</v>
      </c>
      <c r="AM103" s="3" cm="1">
        <f t="array" ref="AM103">IF(AM$1&lt;=Last_Actual_Yr,_xlfn.XLOOKUP($C103&amp;$D103,GDB!$C$390:$C$406&amp;GDB!$D$390:$D$406,GDB!AL$390:AL$406),AL103*(1+INDEX(AM$25:AM$27,$A103)))</f>
        <v>13844.22747584034</v>
      </c>
      <c r="AN103" s="3" cm="1">
        <f t="array" ref="AN103">IF(AN$1&lt;=Last_Actual_Yr,_xlfn.XLOOKUP($C103&amp;$D103,GDB!$C$390:$C$406&amp;GDB!$D$390:$D$406,GDB!AM$390:AM$406),AM103*(1+INDEX(AN$25:AN$27,$A103)))</f>
        <v>10851.643015732643</v>
      </c>
      <c r="AO103" s="3" cm="1">
        <f t="array" ref="AO103">IF(AO$1&lt;=Last_Actual_Yr,_xlfn.XLOOKUP($C103&amp;$D103,GDB!$C$390:$C$406&amp;GDB!$D$390:$D$406,GDB!AN$390:AN$406),AN103*(1+INDEX(AO$25:AO$27,$A103)))</f>
        <v>8127.2545785693683</v>
      </c>
      <c r="AP103" s="3" cm="1">
        <f t="array" ref="AP103">IF(AP$1&lt;=Last_Actual_Yr,_xlfn.XLOOKUP($C103&amp;$D103,GDB!$C$390:$C$406&amp;GDB!$D$390:$D$406,GDB!AO$390:AO$406),AO103*(1+INDEX(AP$25:AP$27,$A103)))</f>
        <v>5773.898738585387</v>
      </c>
      <c r="AQ103" s="3" cm="1">
        <f t="array" ref="AQ103">IF(AQ$1&lt;=Last_Actual_Yr,_xlfn.XLOOKUP($C103&amp;$D103,GDB!$C$390:$C$406&amp;GDB!$D$390:$D$406,GDB!AP$390:AP$406),AP103*(1+INDEX(AQ$25:AQ$27,$A103)))</f>
        <v>3977.1856579219102</v>
      </c>
    </row>
    <row r="104" spans="1:43" outlineLevel="1" x14ac:dyDescent="0.3">
      <c r="A104">
        <f t="shared" si="26"/>
        <v>2</v>
      </c>
      <c r="B104" t="s">
        <v>16</v>
      </c>
      <c r="C104" t="s">
        <v>18</v>
      </c>
      <c r="D104" t="s">
        <v>3</v>
      </c>
      <c r="F104" s="3" cm="1">
        <f t="array" ref="F104">IF(F$1&lt;=Last_Actual_Yr,_xlfn.XLOOKUP($C104&amp;$D104,GDB!$C$390:$C$406&amp;GDB!$D$390:$D$406,GDB!E$390:E$406),E104*(1+INDEX(F$25:F$27,$A104)))</f>
        <v>1400.5</v>
      </c>
      <c r="G104" s="3" cm="1">
        <f t="array" ref="G104">IF(G$1&lt;=Last_Actual_Yr,_xlfn.XLOOKUP($C104&amp;$D104,GDB!$C$390:$C$406&amp;GDB!$D$390:$D$406,GDB!F$390:F$406),F104*(1+INDEX(G$25:G$27,$A104)))</f>
        <v>1425</v>
      </c>
      <c r="H104" s="3" cm="1">
        <f t="array" ref="H104">IF(H$1&lt;=Last_Actual_Yr,_xlfn.XLOOKUP($C104&amp;$D104,GDB!$C$390:$C$406&amp;GDB!$D$390:$D$406,GDB!G$390:G$406),G104*(1+INDEX(H$25:H$27,$A104)))</f>
        <v>1445.5</v>
      </c>
      <c r="I104" s="3" cm="1">
        <f t="array" ref="I104">IF(I$1&lt;=Last_Actual_Yr,_xlfn.XLOOKUP($C104&amp;$D104,GDB!$C$390:$C$406&amp;GDB!$D$390:$D$406,GDB!H$390:H$406),H104*(1+INDEX(I$25:I$27,$A104)))</f>
        <v>1465</v>
      </c>
      <c r="J104" s="3" cm="1">
        <f t="array" ref="J104">IF(J$1&lt;=Last_Actual_Yr,_xlfn.XLOOKUP($C104&amp;$D104,GDB!$C$390:$C$406&amp;GDB!$D$390:$D$406,GDB!I$390:I$406),I104*(1+INDEX(J$25:J$27,$A104)))</f>
        <v>1488</v>
      </c>
      <c r="K104" s="3" cm="1">
        <f t="array" ref="K104">IF(K$1&lt;=Last_Actual_Yr,_xlfn.XLOOKUP($C104&amp;$D104,GDB!$C$390:$C$406&amp;GDB!$D$390:$D$406,GDB!J$390:J$406),J104*(1+INDEX(K$25:K$27,$A104)))</f>
        <v>1510</v>
      </c>
      <c r="L104" s="3" cm="1">
        <f t="array" ref="L104">IF(L$1&lt;=Last_Actual_Yr,_xlfn.XLOOKUP($C104&amp;$D104,GDB!$C$390:$C$406&amp;GDB!$D$390:$D$406,GDB!K$390:K$406),K104*(1+INDEX(L$25:L$27,$A104)))</f>
        <v>1525.5</v>
      </c>
      <c r="M104" s="3" cm="1">
        <f t="array" ref="M104">IF(M$1&lt;=Last_Actual_Yr,_xlfn.XLOOKUP($C104&amp;$D104,GDB!$C$390:$C$406&amp;GDB!$D$390:$D$406,GDB!L$390:L$406),L104*(1+INDEX(M$25:M$27,$A104)))</f>
        <v>1526.5</v>
      </c>
      <c r="N104" s="3" cm="1">
        <f t="array" ref="N104">IF(N$1&lt;=Last_Actual_Yr,_xlfn.XLOOKUP($C104&amp;$D104,GDB!$C$390:$C$406&amp;GDB!$D$390:$D$406,GDB!M$390:M$406),M104*(1+INDEX(N$25:N$27,$A104)))</f>
        <v>1520.5</v>
      </c>
      <c r="O104" s="3" cm="1">
        <f t="array" ref="O104">IF(O$1&lt;=Last_Actual_Yr,_xlfn.XLOOKUP($C104&amp;$D104,GDB!$C$390:$C$406&amp;GDB!$D$390:$D$406,GDB!N$390:N$406),N104*(1+INDEX(O$25:O$27,$A104)))</f>
        <v>1525</v>
      </c>
      <c r="P104" s="3" cm="1">
        <f t="array" ref="P104">IF(P$1&lt;=Last_Actual_Yr,_xlfn.XLOOKUP($C104&amp;$D104,GDB!$C$390:$C$406&amp;GDB!$D$390:$D$406,GDB!O$390:O$406),O104*(1+INDEX(P$25:P$27,$A104)))</f>
        <v>1531.5</v>
      </c>
      <c r="Q104" s="3" cm="1">
        <f t="array" ref="Q104">IF(Q$1&lt;=Last_Actual_Yr,_xlfn.XLOOKUP($C104&amp;$D104,GDB!$C$390:$C$406&amp;GDB!$D$390:$D$406,GDB!P$390:P$406),P104*(1+INDEX(Q$25:Q$27,$A104)))</f>
        <v>1527</v>
      </c>
      <c r="R104" s="3" cm="1">
        <f t="array" ref="R104">IF(R$1&lt;=Last_Actual_Yr,_xlfn.XLOOKUP($C104&amp;$D104,GDB!$C$390:$C$406&amp;GDB!$D$390:$D$406,GDB!Q$390:Q$406),Q104*(1+INDEX(R$25:R$27,$A104)))</f>
        <v>1492.0506291061843</v>
      </c>
      <c r="S104" s="3" cm="1">
        <f t="array" ref="S104">IF(S$1&lt;=Last_Actual_Yr,_xlfn.XLOOKUP($C104&amp;$D104,GDB!$C$390:$C$406&amp;GDB!$D$390:$D$406,GDB!R$390:R$406),R104*(1+INDEX(S$25:S$27,$A104)))</f>
        <v>1444.9086956591693</v>
      </c>
      <c r="T104" s="3" cm="1">
        <f t="array" ref="T104">IF(T$1&lt;=Last_Actual_Yr,_xlfn.XLOOKUP($C104&amp;$D104,GDB!$C$390:$C$406&amp;GDB!$D$390:$D$406,GDB!S$390:S$406),S104*(1+INDEX(T$25:T$27,$A104)))</f>
        <v>1374.7428116149454</v>
      </c>
      <c r="U104" s="3" cm="1">
        <f t="array" ref="U104">IF(U$1&lt;=Last_Actual_Yr,_xlfn.XLOOKUP($C104&amp;$D104,GDB!$C$390:$C$406&amp;GDB!$D$390:$D$406,GDB!T$390:T$406),T104*(1+INDEX(U$25:U$27,$A104)))</f>
        <v>1290.4786289880874</v>
      </c>
      <c r="V104" s="3" cm="1">
        <f t="array" ref="V104">IF(V$1&lt;=Last_Actual_Yr,_xlfn.XLOOKUP($C104&amp;$D104,GDB!$C$390:$C$406&amp;GDB!$D$390:$D$406,GDB!U$390:U$406),U104*(1+INDEX(V$25:V$27,$A104)))</f>
        <v>1194.8870129595209</v>
      </c>
      <c r="W104" s="3" cm="1">
        <f t="array" ref="W104">IF(W$1&lt;=Last_Actual_Yr,_xlfn.XLOOKUP($C104&amp;$D104,GDB!$C$390:$C$406&amp;GDB!$D$390:$D$406,GDB!V$390:V$406),V104*(1+INDEX(W$25:W$27,$A104)))</f>
        <v>1091.2006484163787</v>
      </c>
      <c r="X104" s="3" cm="1">
        <f t="array" ref="X104">IF(X$1&lt;=Last_Actual_Yr,_xlfn.XLOOKUP($C104&amp;$D104,GDB!$C$390:$C$406&amp;GDB!$D$390:$D$406,GDB!W$390:W$406),W104*(1+INDEX(X$25:X$27,$A104)))</f>
        <v>975.69766277203257</v>
      </c>
      <c r="Y104" s="3" cm="1">
        <f t="array" ref="Y104">IF(Y$1&lt;=Last_Actual_Yr,_xlfn.XLOOKUP($C104&amp;$D104,GDB!$C$390:$C$406&amp;GDB!$D$390:$D$406,GDB!X$390:X$406),X104*(1+INDEX(Y$25:Y$27,$A104)))</f>
        <v>859.25005898035056</v>
      </c>
      <c r="Z104" s="3" cm="1">
        <f t="array" ref="Z104">IF(Z$1&lt;=Last_Actual_Yr,_xlfn.XLOOKUP($C104&amp;$D104,GDB!$C$390:$C$406&amp;GDB!$D$390:$D$406,GDB!Y$390:Y$406),Y104*(1+INDEX(Z$25:Z$27,$A104)))</f>
        <v>752.25979194456102</v>
      </c>
      <c r="AA104" s="3" cm="1">
        <f t="array" ref="AA104">IF(AA$1&lt;=Last_Actual_Yr,_xlfn.XLOOKUP($C104&amp;$D104,GDB!$C$390:$C$406&amp;GDB!$D$390:$D$406,GDB!Z$390:Z$406),Z104*(1+INDEX(AA$25:AA$27,$A104)))</f>
        <v>662.45209878875085</v>
      </c>
      <c r="AB104" s="3" cm="1">
        <f t="array" ref="AB104">IF(AB$1&lt;=Last_Actual_Yr,_xlfn.XLOOKUP($C104&amp;$D104,GDB!$C$390:$C$406&amp;GDB!$D$390:$D$406,GDB!AA$390:AA$406),AA104*(1+INDEX(AB$25:AB$27,$A104)))</f>
        <v>590.50910699709618</v>
      </c>
      <c r="AC104" s="3" cm="1">
        <f t="array" ref="AC104">IF(AC$1&lt;=Last_Actual_Yr,_xlfn.XLOOKUP($C104&amp;$D104,GDB!$C$390:$C$406&amp;GDB!$D$390:$D$406,GDB!AB$390:AB$406),AB104*(1+INDEX(AC$25:AC$27,$A104)))</f>
        <v>536.72245311540837</v>
      </c>
      <c r="AD104" s="3" cm="1">
        <f t="array" ref="AD104">IF(AD$1&lt;=Last_Actual_Yr,_xlfn.XLOOKUP($C104&amp;$D104,GDB!$C$390:$C$406&amp;GDB!$D$390:$D$406,GDB!AC$390:AC$406),AC104*(1+INDEX(AD$25:AD$27,$A104)))</f>
        <v>500.30145596986728</v>
      </c>
      <c r="AE104" s="3" cm="1">
        <f t="array" ref="AE104">IF(AE$1&lt;=Last_Actual_Yr,_xlfn.XLOOKUP($C104&amp;$D104,GDB!$C$390:$C$406&amp;GDB!$D$390:$D$406,GDB!AD$390:AD$406),AD104*(1+INDEX(AE$25:AE$27,$A104)))</f>
        <v>472.23647805944142</v>
      </c>
      <c r="AF104" s="3" cm="1">
        <f t="array" ref="AF104">IF(AF$1&lt;=Last_Actual_Yr,_xlfn.XLOOKUP($C104&amp;$D104,GDB!$C$390:$C$406&amp;GDB!$D$390:$D$406,GDB!AE$390:AE$406),AE104*(1+INDEX(AF$25:AF$27,$A104)))</f>
        <v>445.78818291594013</v>
      </c>
      <c r="AG104" s="3" cm="1">
        <f t="array" ref="AG104">IF(AG$1&lt;=Last_Actual_Yr,_xlfn.XLOOKUP($C104&amp;$D104,GDB!$C$390:$C$406&amp;GDB!$D$390:$D$406,GDB!AF$390:AF$406),AF104*(1+INDEX(AG$25:AG$27,$A104)))</f>
        <v>417.35522054494669</v>
      </c>
      <c r="AH104" s="3" cm="1">
        <f t="array" ref="AH104">IF(AH$1&lt;=Last_Actual_Yr,_xlfn.XLOOKUP($C104&amp;$D104,GDB!$C$390:$C$406&amp;GDB!$D$390:$D$406,GDB!AG$390:AG$406),AG104*(1+INDEX(AH$25:AH$27,$A104)))</f>
        <v>386.98816141311266</v>
      </c>
      <c r="AI104" s="3" cm="1">
        <f t="array" ref="AI104">IF(AI$1&lt;=Last_Actual_Yr,_xlfn.XLOOKUP($C104&amp;$D104,GDB!$C$390:$C$406&amp;GDB!$D$390:$D$406,GDB!AH$390:AH$406),AH104*(1+INDEX(AI$25:AI$27,$A104)))</f>
        <v>352.49470621439502</v>
      </c>
      <c r="AJ104" s="3" cm="1">
        <f t="array" ref="AJ104">IF(AJ$1&lt;=Last_Actual_Yr,_xlfn.XLOOKUP($C104&amp;$D104,GDB!$C$390:$C$406&amp;GDB!$D$390:$D$406,GDB!AI$390:AI$406),AI104*(1+INDEX(AJ$25:AJ$27,$A104)))</f>
        <v>310.83671231758228</v>
      </c>
      <c r="AK104" s="3" cm="1">
        <f t="array" ref="AK104">IF(AK$1&lt;=Last_Actual_Yr,_xlfn.XLOOKUP($C104&amp;$D104,GDB!$C$390:$C$406&amp;GDB!$D$390:$D$406,GDB!AJ$390:AJ$406),AJ104*(1+INDEX(AK$25:AK$27,$A104)))</f>
        <v>269.75435104931495</v>
      </c>
      <c r="AL104" s="3" cm="1">
        <f t="array" ref="AL104">IF(AL$1&lt;=Last_Actual_Yr,_xlfn.XLOOKUP($C104&amp;$D104,GDB!$C$390:$C$406&amp;GDB!$D$390:$D$406,GDB!AK$390:AK$406),AK104*(1+INDEX(AL$25:AL$27,$A104)))</f>
        <v>229.02228842003007</v>
      </c>
      <c r="AM104" s="3" cm="1">
        <f t="array" ref="AM104">IF(AM$1&lt;=Last_Actual_Yr,_xlfn.XLOOKUP($C104&amp;$D104,GDB!$C$390:$C$406&amp;GDB!$D$390:$D$406,GDB!AL$390:AL$406),AL104*(1+INDEX(AM$25:AM$27,$A104)))</f>
        <v>186.85739051571076</v>
      </c>
      <c r="AN104" s="3" cm="1">
        <f t="array" ref="AN104">IF(AN$1&lt;=Last_Actual_Yr,_xlfn.XLOOKUP($C104&amp;$D104,GDB!$C$390:$C$406&amp;GDB!$D$390:$D$406,GDB!AM$390:AM$406),AM104*(1+INDEX(AN$25:AN$27,$A104)))</f>
        <v>145.98148350929478</v>
      </c>
      <c r="AO104" s="3" cm="1">
        <f t="array" ref="AO104">IF(AO$1&lt;=Last_Actual_Yr,_xlfn.XLOOKUP($C104&amp;$D104,GDB!$C$390:$C$406&amp;GDB!$D$390:$D$406,GDB!AN$390:AN$406),AN104*(1+INDEX(AO$25:AO$27,$A104)))</f>
        <v>110.34280659406507</v>
      </c>
      <c r="AP104" s="3" cm="1">
        <f t="array" ref="AP104">IF(AP$1&lt;=Last_Actual_Yr,_xlfn.XLOOKUP($C104&amp;$D104,GDB!$C$390:$C$406&amp;GDB!$D$390:$D$406,GDB!AO$390:AO$406),AO104*(1+INDEX(AP$25:AP$27,$A104)))</f>
        <v>81.366843063985613</v>
      </c>
      <c r="AQ104" s="3" cm="1">
        <f t="array" ref="AQ104">IF(AQ$1&lt;=Last_Actual_Yr,_xlfn.XLOOKUP($C104&amp;$D104,GDB!$C$390:$C$406&amp;GDB!$D$390:$D$406,GDB!AP$390:AP$406),AP104*(1+INDEX(AQ$25:AQ$27,$A104)))</f>
        <v>60.842439599229913</v>
      </c>
    </row>
    <row r="105" spans="1:43" outlineLevel="1" x14ac:dyDescent="0.3">
      <c r="A105">
        <f t="shared" si="26"/>
        <v>3</v>
      </c>
      <c r="B105" t="s">
        <v>16</v>
      </c>
      <c r="C105" t="s">
        <v>18</v>
      </c>
      <c r="D105" t="s">
        <v>4</v>
      </c>
      <c r="F105" s="3" cm="1">
        <f t="array" ref="F105">IF(F$1&lt;=Last_Actual_Yr,_xlfn.XLOOKUP($C105&amp;$D105,GDB!$C$390:$C$406&amp;GDB!$D$390:$D$406,GDB!E$390:E$406),E105*(1+INDEX(F$25:F$27,$A105)))</f>
        <v>140.5</v>
      </c>
      <c r="G105" s="3" cm="1">
        <f t="array" ref="G105">IF(G$1&lt;=Last_Actual_Yr,_xlfn.XLOOKUP($C105&amp;$D105,GDB!$C$390:$C$406&amp;GDB!$D$390:$D$406,GDB!F$390:F$406),F105*(1+INDEX(G$25:G$27,$A105)))</f>
        <v>138</v>
      </c>
      <c r="H105" s="3" cm="1">
        <f t="array" ref="H105">IF(H$1&lt;=Last_Actual_Yr,_xlfn.XLOOKUP($C105&amp;$D105,GDB!$C$390:$C$406&amp;GDB!$D$390:$D$406,GDB!G$390:G$406),G105*(1+INDEX(H$25:H$27,$A105)))</f>
        <v>138</v>
      </c>
      <c r="I105" s="3" cm="1">
        <f t="array" ref="I105">IF(I$1&lt;=Last_Actual_Yr,_xlfn.XLOOKUP($C105&amp;$D105,GDB!$C$390:$C$406&amp;GDB!$D$390:$D$406,GDB!H$390:H$406),H105*(1+INDEX(I$25:I$27,$A105)))</f>
        <v>136.5</v>
      </c>
      <c r="J105" s="3" cm="1">
        <f t="array" ref="J105">IF(J$1&lt;=Last_Actual_Yr,_xlfn.XLOOKUP($C105&amp;$D105,GDB!$C$390:$C$406&amp;GDB!$D$390:$D$406,GDB!I$390:I$406),I105*(1+INDEX(J$25:J$27,$A105)))</f>
        <v>133</v>
      </c>
      <c r="K105" s="3" cm="1">
        <f t="array" ref="K105">IF(K$1&lt;=Last_Actual_Yr,_xlfn.XLOOKUP($C105&amp;$D105,GDB!$C$390:$C$406&amp;GDB!$D$390:$D$406,GDB!J$390:J$406),J105*(1+INDEX(K$25:K$27,$A105)))</f>
        <v>130</v>
      </c>
      <c r="L105" s="3" cm="1">
        <f t="array" ref="L105">IF(L$1&lt;=Last_Actual_Yr,_xlfn.XLOOKUP($C105&amp;$D105,GDB!$C$390:$C$406&amp;GDB!$D$390:$D$406,GDB!K$390:K$406),K105*(1+INDEX(L$25:L$27,$A105)))</f>
        <v>130.5</v>
      </c>
      <c r="M105" s="3" cm="1">
        <f t="array" ref="M105">IF(M$1&lt;=Last_Actual_Yr,_xlfn.XLOOKUP($C105&amp;$D105,GDB!$C$390:$C$406&amp;GDB!$D$390:$D$406,GDB!L$390:L$406),L105*(1+INDEX(M$25:M$27,$A105)))</f>
        <v>129</v>
      </c>
      <c r="N105" s="3" cm="1">
        <f t="array" ref="N105">IF(N$1&lt;=Last_Actual_Yr,_xlfn.XLOOKUP($C105&amp;$D105,GDB!$C$390:$C$406&amp;GDB!$D$390:$D$406,GDB!M$390:M$406),M105*(1+INDEX(N$25:N$27,$A105)))</f>
        <v>126.5</v>
      </c>
      <c r="O105" s="3" cm="1">
        <f t="array" ref="O105">IF(O$1&lt;=Last_Actual_Yr,_xlfn.XLOOKUP($C105&amp;$D105,GDB!$C$390:$C$406&amp;GDB!$D$390:$D$406,GDB!N$390:N$406),N105*(1+INDEX(O$25:O$27,$A105)))</f>
        <v>125.5</v>
      </c>
      <c r="P105" s="3" cm="1">
        <f t="array" ref="P105">IF(P$1&lt;=Last_Actual_Yr,_xlfn.XLOOKUP($C105&amp;$D105,GDB!$C$390:$C$406&amp;GDB!$D$390:$D$406,GDB!O$390:O$406),O105*(1+INDEX(P$25:P$27,$A105)))</f>
        <v>124.5</v>
      </c>
      <c r="Q105" s="3" cm="1">
        <f t="array" ref="Q105">IF(Q$1&lt;=Last_Actual_Yr,_xlfn.XLOOKUP($C105&amp;$D105,GDB!$C$390:$C$406&amp;GDB!$D$390:$D$406,GDB!P$390:P$406),P105*(1+INDEX(Q$25:Q$27,$A105)))</f>
        <v>124</v>
      </c>
      <c r="R105" s="3" cm="1">
        <f t="array" ref="R105">IF(R$1&lt;=Last_Actual_Yr,_xlfn.XLOOKUP($C105&amp;$D105,GDB!$C$390:$C$406&amp;GDB!$D$390:$D$406,GDB!Q$390:Q$406),Q105*(1+INDEX(R$25:R$27,$A105)))</f>
        <v>115.4074761614597</v>
      </c>
      <c r="S105" s="3" cm="1">
        <f t="array" ref="S105">IF(S$1&lt;=Last_Actual_Yr,_xlfn.XLOOKUP($C105&amp;$D105,GDB!$C$390:$C$406&amp;GDB!$D$390:$D$406,GDB!R$390:R$406),R105*(1+INDEX(S$25:S$27,$A105)))</f>
        <v>104.04914390705653</v>
      </c>
      <c r="T105" s="3" cm="1">
        <f t="array" ref="T105">IF(T$1&lt;=Last_Actual_Yr,_xlfn.XLOOKUP($C105&amp;$D105,GDB!$C$390:$C$406&amp;GDB!$D$390:$D$406,GDB!S$390:S$406),S105*(1+INDEX(T$25:T$27,$A105)))</f>
        <v>92.909189738436922</v>
      </c>
      <c r="U105" s="3" cm="1">
        <f t="array" ref="U105">IF(U$1&lt;=Last_Actual_Yr,_xlfn.XLOOKUP($C105&amp;$D105,GDB!$C$390:$C$406&amp;GDB!$D$390:$D$406,GDB!T$390:T$406),T105*(1+INDEX(U$25:U$27,$A105)))</f>
        <v>87.911601173013295</v>
      </c>
      <c r="V105" s="3" cm="1">
        <f t="array" ref="V105">IF(V$1&lt;=Last_Actual_Yr,_xlfn.XLOOKUP($C105&amp;$D105,GDB!$C$390:$C$406&amp;GDB!$D$390:$D$406,GDB!U$390:U$406),U105*(1+INDEX(V$25:V$27,$A105)))</f>
        <v>84.736550435440591</v>
      </c>
      <c r="W105" s="3" cm="1">
        <f t="array" ref="W105">IF(W$1&lt;=Last_Actual_Yr,_xlfn.XLOOKUP($C105&amp;$D105,GDB!$C$390:$C$406&amp;GDB!$D$390:$D$406,GDB!V$390:V$406),V105*(1+INDEX(W$25:W$27,$A105)))</f>
        <v>81.934823824919093</v>
      </c>
      <c r="X105" s="3" cm="1">
        <f t="array" ref="X105">IF(X$1&lt;=Last_Actual_Yr,_xlfn.XLOOKUP($C105&amp;$D105,GDB!$C$390:$C$406&amp;GDB!$D$390:$D$406,GDB!W$390:W$406),W105*(1+INDEX(X$25:X$27,$A105)))</f>
        <v>79.856042519568177</v>
      </c>
      <c r="Y105" s="3" cm="1">
        <f t="array" ref="Y105">IF(Y$1&lt;=Last_Actual_Yr,_xlfn.XLOOKUP($C105&amp;$D105,GDB!$C$390:$C$406&amp;GDB!$D$390:$D$406,GDB!X$390:X$406),X105*(1+INDEX(Y$25:Y$27,$A105)))</f>
        <v>77.995362433997428</v>
      </c>
      <c r="Z105" s="3" cm="1">
        <f t="array" ref="Z105">IF(Z$1&lt;=Last_Actual_Yr,_xlfn.XLOOKUP($C105&amp;$D105,GDB!$C$390:$C$406&amp;GDB!$D$390:$D$406,GDB!Y$390:Y$406),Y105*(1+INDEX(Z$25:Z$27,$A105)))</f>
        <v>76.043119991793773</v>
      </c>
      <c r="AA105" s="3" cm="1">
        <f t="array" ref="AA105">IF(AA$1&lt;=Last_Actual_Yr,_xlfn.XLOOKUP($C105&amp;$D105,GDB!$C$390:$C$406&amp;GDB!$D$390:$D$406,GDB!Z$390:Z$406),Z105*(1+INDEX(AA$25:AA$27,$A105)))</f>
        <v>74.392594995605393</v>
      </c>
      <c r="AB105" s="3" cm="1">
        <f t="array" ref="AB105">IF(AB$1&lt;=Last_Actual_Yr,_xlfn.XLOOKUP($C105&amp;$D105,GDB!$C$390:$C$406&amp;GDB!$D$390:$D$406,GDB!AA$390:AA$406),AA105*(1+INDEX(AB$25:AB$27,$A105)))</f>
        <v>72.857803699189247</v>
      </c>
      <c r="AC105" s="3" cm="1">
        <f t="array" ref="AC105">IF(AC$1&lt;=Last_Actual_Yr,_xlfn.XLOOKUP($C105&amp;$D105,GDB!$C$390:$C$406&amp;GDB!$D$390:$D$406,GDB!AB$390:AB$406),AB105*(1+INDEX(AC$25:AC$27,$A105)))</f>
        <v>70.917530085063134</v>
      </c>
      <c r="AD105" s="3" cm="1">
        <f t="array" ref="AD105">IF(AD$1&lt;=Last_Actual_Yr,_xlfn.XLOOKUP($C105&amp;$D105,GDB!$C$390:$C$406&amp;GDB!$D$390:$D$406,GDB!AC$390:AC$406),AC105*(1+INDEX(AD$25:AD$27,$A105)))</f>
        <v>68.682611944875703</v>
      </c>
      <c r="AE105" s="3" cm="1">
        <f t="array" ref="AE105">IF(AE$1&lt;=Last_Actual_Yr,_xlfn.XLOOKUP($C105&amp;$D105,GDB!$C$390:$C$406&amp;GDB!$D$390:$D$406,GDB!AD$390:AD$406),AD105*(1+INDEX(AE$25:AE$27,$A105)))</f>
        <v>66.47014406456546</v>
      </c>
      <c r="AF105" s="3" cm="1">
        <f t="array" ref="AF105">IF(AF$1&lt;=Last_Actual_Yr,_xlfn.XLOOKUP($C105&amp;$D105,GDB!$C$390:$C$406&amp;GDB!$D$390:$D$406,GDB!AE$390:AE$406),AE105*(1+INDEX(AF$25:AF$27,$A105)))</f>
        <v>64.184536057706012</v>
      </c>
      <c r="AG105" s="3" cm="1">
        <f t="array" ref="AG105">IF(AG$1&lt;=Last_Actual_Yr,_xlfn.XLOOKUP($C105&amp;$D105,GDB!$C$390:$C$406&amp;GDB!$D$390:$D$406,GDB!AF$390:AF$406),AF105*(1+INDEX(AG$25:AG$27,$A105)))</f>
        <v>61.32714449296887</v>
      </c>
      <c r="AH105" s="3" cm="1">
        <f t="array" ref="AH105">IF(AH$1&lt;=Last_Actual_Yr,_xlfn.XLOOKUP($C105&amp;$D105,GDB!$C$390:$C$406&amp;GDB!$D$390:$D$406,GDB!AG$390:AG$406),AG105*(1+INDEX(AH$25:AH$27,$A105)))</f>
        <v>57.851296379265825</v>
      </c>
      <c r="AI105" s="3" cm="1">
        <f t="array" ref="AI105">IF(AI$1&lt;=Last_Actual_Yr,_xlfn.XLOOKUP($C105&amp;$D105,GDB!$C$390:$C$406&amp;GDB!$D$390:$D$406,GDB!AH$390:AH$406),AH105*(1+INDEX(AI$25:AI$27,$A105)))</f>
        <v>53.336288043517278</v>
      </c>
      <c r="AJ105" s="3" cm="1">
        <f t="array" ref="AJ105">IF(AJ$1&lt;=Last_Actual_Yr,_xlfn.XLOOKUP($C105&amp;$D105,GDB!$C$390:$C$406&amp;GDB!$D$390:$D$406,GDB!AI$390:AI$406),AI105*(1+INDEX(AJ$25:AJ$27,$A105)))</f>
        <v>48.167098301311761</v>
      </c>
      <c r="AK105" s="3" cm="1">
        <f t="array" ref="AK105">IF(AK$1&lt;=Last_Actual_Yr,_xlfn.XLOOKUP($C105&amp;$D105,GDB!$C$390:$C$406&amp;GDB!$D$390:$D$406,GDB!AJ$390:AJ$406),AJ105*(1+INDEX(AK$25:AK$27,$A105)))</f>
        <v>42.819396334294161</v>
      </c>
      <c r="AL105" s="3" cm="1">
        <f t="array" ref="AL105">IF(AL$1&lt;=Last_Actual_Yr,_xlfn.XLOOKUP($C105&amp;$D105,GDB!$C$390:$C$406&amp;GDB!$D$390:$D$406,GDB!AK$390:AK$406),AK105*(1+INDEX(AL$25:AL$27,$A105)))</f>
        <v>36.435681553690408</v>
      </c>
      <c r="AM105" s="3" cm="1">
        <f t="array" ref="AM105">IF(AM$1&lt;=Last_Actual_Yr,_xlfn.XLOOKUP($C105&amp;$D105,GDB!$C$390:$C$406&amp;GDB!$D$390:$D$406,GDB!AL$390:AL$406),AL105*(1+INDEX(AM$25:AM$27,$A105)))</f>
        <v>29.32983682014229</v>
      </c>
      <c r="AN105" s="3" cm="1">
        <f t="array" ref="AN105">IF(AN$1&lt;=Last_Actual_Yr,_xlfn.XLOOKUP($C105&amp;$D105,GDB!$C$390:$C$406&amp;GDB!$D$390:$D$406,GDB!AM$390:AM$406),AM105*(1+INDEX(AN$25:AN$27,$A105)))</f>
        <v>23.717559178454426</v>
      </c>
      <c r="AO105" s="3" cm="1">
        <f t="array" ref="AO105">IF(AO$1&lt;=Last_Actual_Yr,_xlfn.XLOOKUP($C105&amp;$D105,GDB!$C$390:$C$406&amp;GDB!$D$390:$D$406,GDB!AN$390:AN$406),AN105*(1+INDEX(AO$25:AO$27,$A105)))</f>
        <v>18.306217756404759</v>
      </c>
      <c r="AP105" s="3" cm="1">
        <f t="array" ref="AP105">IF(AP$1&lt;=Last_Actual_Yr,_xlfn.XLOOKUP($C105&amp;$D105,GDB!$C$390:$C$406&amp;GDB!$D$390:$D$406,GDB!AO$390:AO$406),AO105*(1+INDEX(AP$25:AP$27,$A105)))</f>
        <v>11.989498907142458</v>
      </c>
      <c r="AQ105" s="3" cm="1">
        <f t="array" ref="AQ105">IF(AQ$1&lt;=Last_Actual_Yr,_xlfn.XLOOKUP($C105&amp;$D105,GDB!$C$390:$C$406&amp;GDB!$D$390:$D$406,GDB!AP$390:AP$406),AP105*(1+INDEX(AQ$25:AQ$27,$A105)))</f>
        <v>6.448109581205685</v>
      </c>
    </row>
    <row r="106" spans="1:43" outlineLevel="1" x14ac:dyDescent="0.3">
      <c r="A106">
        <f t="shared" si="26"/>
        <v>1</v>
      </c>
      <c r="B106" t="s">
        <v>19</v>
      </c>
      <c r="C106" t="s">
        <v>19</v>
      </c>
      <c r="D106" t="s">
        <v>2</v>
      </c>
      <c r="F106" s="3" cm="1">
        <f t="array" ref="F106">IF(F$1&lt;=Last_Actual_Yr,_xlfn.XLOOKUP($C106&amp;$D106,GDB!$C$390:$C$406&amp;GDB!$D$390:$D$406,GDB!E$390:E$406),E106*(1+INDEX(F$25:F$27,$A106)))</f>
        <v>10066.25</v>
      </c>
      <c r="G106" s="3" cm="1">
        <f t="array" ref="G106">IF(G$1&lt;=Last_Actual_Yr,_xlfn.XLOOKUP($C106&amp;$D106,GDB!$C$390:$C$406&amp;GDB!$D$390:$D$406,GDB!F$390:F$406),F106*(1+INDEX(G$25:G$27,$A106)))</f>
        <v>9977.25</v>
      </c>
      <c r="H106" s="3" cm="1">
        <f t="array" ref="H106">IF(H$1&lt;=Last_Actual_Yr,_xlfn.XLOOKUP($C106&amp;$D106,GDB!$C$390:$C$406&amp;GDB!$D$390:$D$406,GDB!G$390:G$406),G106*(1+INDEX(H$25:H$27,$A106)))</f>
        <v>9740.5</v>
      </c>
      <c r="I106" s="3" cm="1">
        <f t="array" ref="I106">IF(I$1&lt;=Last_Actual_Yr,_xlfn.XLOOKUP($C106&amp;$D106,GDB!$C$390:$C$406&amp;GDB!$D$390:$D$406,GDB!H$390:H$406),H106*(1+INDEX(I$25:I$27,$A106)))</f>
        <v>9732.75</v>
      </c>
      <c r="J106" s="3" cm="1">
        <f t="array" ref="J106">IF(J$1&lt;=Last_Actual_Yr,_xlfn.XLOOKUP($C106&amp;$D106,GDB!$C$390:$C$406&amp;GDB!$D$390:$D$406,GDB!I$390:I$406),I106*(1+INDEX(J$25:J$27,$A106)))</f>
        <v>9747.5</v>
      </c>
      <c r="K106" s="3" cm="1">
        <f t="array" ref="K106">IF(K$1&lt;=Last_Actual_Yr,_xlfn.XLOOKUP($C106&amp;$D106,GDB!$C$390:$C$406&amp;GDB!$D$390:$D$406,GDB!J$390:J$406),J106*(1+INDEX(K$25:K$27,$A106)))</f>
        <v>9788.75</v>
      </c>
      <c r="L106" s="3" cm="1">
        <f t="array" ref="L106">IF(L$1&lt;=Last_Actual_Yr,_xlfn.XLOOKUP($C106&amp;$D106,GDB!$C$390:$C$406&amp;GDB!$D$390:$D$406,GDB!K$390:K$406),K106*(1+INDEX(L$25:L$27,$A106)))</f>
        <v>9863.5</v>
      </c>
      <c r="M106" s="3" cm="1">
        <f t="array" ref="M106">IF(M$1&lt;=Last_Actual_Yr,_xlfn.XLOOKUP($C106&amp;$D106,GDB!$C$390:$C$406&amp;GDB!$D$390:$D$406,GDB!L$390:L$406),L106*(1+INDEX(M$25:M$27,$A106)))</f>
        <v>9901</v>
      </c>
      <c r="N106" s="3" cm="1">
        <f t="array" ref="N106">IF(N$1&lt;=Last_Actual_Yr,_xlfn.XLOOKUP($C106&amp;$D106,GDB!$C$390:$C$406&amp;GDB!$D$390:$D$406,GDB!M$390:M$406),M106*(1+INDEX(N$25:N$27,$A106)))</f>
        <v>9924.4670000000006</v>
      </c>
      <c r="O106" s="3" cm="1">
        <f t="array" ref="O106">IF(O$1&lt;=Last_Actual_Yr,_xlfn.XLOOKUP($C106&amp;$D106,GDB!$C$390:$C$406&amp;GDB!$D$390:$D$406,GDB!N$390:N$406),N106*(1+INDEX(O$25:O$27,$A106)))</f>
        <v>9907.1887499999993</v>
      </c>
      <c r="P106" s="3" cm="1">
        <f t="array" ref="P106">IF(P$1&lt;=Last_Actual_Yr,_xlfn.XLOOKUP($C106&amp;$D106,GDB!$C$390:$C$406&amp;GDB!$D$390:$D$406,GDB!O$390:O$406),O106*(1+INDEX(P$25:P$27,$A106)))</f>
        <v>9879.2523589375996</v>
      </c>
      <c r="Q106" s="3" cm="1">
        <f t="array" ref="Q106">IF(Q$1&lt;=Last_Actual_Yr,_xlfn.XLOOKUP($C106&amp;$D106,GDB!$C$390:$C$406&amp;GDB!$D$390:$D$406,GDB!P$390:P$406),P106*(1+INDEX(Q$25:Q$27,$A106)))</f>
        <v>9811.7095350870441</v>
      </c>
      <c r="R106" s="3" cm="1">
        <f t="array" ref="R106">IF(R$1&lt;=Last_Actual_Yr,_xlfn.XLOOKUP($C106&amp;$D106,GDB!$C$390:$C$406&amp;GDB!$D$390:$D$406,GDB!Q$390:Q$406),Q106*(1+INDEX(R$25:R$27,$A106)))</f>
        <v>9738.3165797354231</v>
      </c>
      <c r="S106" s="3" cm="1">
        <f t="array" ref="S106">IF(S$1&lt;=Last_Actual_Yr,_xlfn.XLOOKUP($C106&amp;$D106,GDB!$C$390:$C$406&amp;GDB!$D$390:$D$406,GDB!R$390:R$406),R106*(1+INDEX(S$25:S$27,$A106)))</f>
        <v>9664.8339561821758</v>
      </c>
      <c r="T106" s="3" cm="1">
        <f t="array" ref="T106">IF(T$1&lt;=Last_Actual_Yr,_xlfn.XLOOKUP($C106&amp;$D106,GDB!$C$390:$C$406&amp;GDB!$D$390:$D$406,GDB!S$390:S$406),S106*(1+INDEX(T$25:T$27,$A106)))</f>
        <v>9571.2902568076588</v>
      </c>
      <c r="U106" s="3" cm="1">
        <f t="array" ref="U106">IF(U$1&lt;=Last_Actual_Yr,_xlfn.XLOOKUP($C106&amp;$D106,GDB!$C$390:$C$406&amp;GDB!$D$390:$D$406,GDB!T$390:T$406),T106*(1+INDEX(U$25:U$27,$A106)))</f>
        <v>9464.6410473904907</v>
      </c>
      <c r="V106" s="3" cm="1">
        <f t="array" ref="V106">IF(V$1&lt;=Last_Actual_Yr,_xlfn.XLOOKUP($C106&amp;$D106,GDB!$C$390:$C$406&amp;GDB!$D$390:$D$406,GDB!U$390:U$406),U106*(1+INDEX(V$25:V$27,$A106)))</f>
        <v>9338.2347032816888</v>
      </c>
      <c r="W106" s="3" cm="1">
        <f t="array" ref="W106">IF(W$1&lt;=Last_Actual_Yr,_xlfn.XLOOKUP($C106&amp;$D106,GDB!$C$390:$C$406&amp;GDB!$D$390:$D$406,GDB!V$390:V$406),V106*(1+INDEX(W$25:W$27,$A106)))</f>
        <v>9165.763386347453</v>
      </c>
      <c r="X106" s="3" cm="1">
        <f t="array" ref="X106">IF(X$1&lt;=Last_Actual_Yr,_xlfn.XLOOKUP($C106&amp;$D106,GDB!$C$390:$C$406&amp;GDB!$D$390:$D$406,GDB!W$390:W$406),W106*(1+INDEX(X$25:X$27,$A106)))</f>
        <v>8928.1100947853374</v>
      </c>
      <c r="Y106" s="3" cm="1">
        <f t="array" ref="Y106">IF(Y$1&lt;=Last_Actual_Yr,_xlfn.XLOOKUP($C106&amp;$D106,GDB!$C$390:$C$406&amp;GDB!$D$390:$D$406,GDB!X$390:X$406),X106*(1+INDEX(Y$25:Y$27,$A106)))</f>
        <v>8620.1155794970364</v>
      </c>
      <c r="Z106" s="3" cm="1">
        <f t="array" ref="Z106">IF(Z$1&lt;=Last_Actual_Yr,_xlfn.XLOOKUP($C106&amp;$D106,GDB!$C$390:$C$406&amp;GDB!$D$390:$D$406,GDB!Y$390:Y$406),Y106*(1+INDEX(Z$25:Z$27,$A106)))</f>
        <v>8206.4250006495986</v>
      </c>
      <c r="AA106" s="3" cm="1">
        <f t="array" ref="AA106">IF(AA$1&lt;=Last_Actual_Yr,_xlfn.XLOOKUP($C106&amp;$D106,GDB!$C$390:$C$406&amp;GDB!$D$390:$D$406,GDB!Z$390:Z$406),Z106*(1+INDEX(AA$25:AA$27,$A106)))</f>
        <v>7698.6543996161772</v>
      </c>
      <c r="AB106" s="3" cm="1">
        <f t="array" ref="AB106">IF(AB$1&lt;=Last_Actual_Yr,_xlfn.XLOOKUP($C106&amp;$D106,GDB!$C$390:$C$406&amp;GDB!$D$390:$D$406,GDB!AA$390:AA$406),AA106*(1+INDEX(AB$25:AB$27,$A106)))</f>
        <v>7123.7963936983942</v>
      </c>
      <c r="AC106" s="3" cm="1">
        <f t="array" ref="AC106">IF(AC$1&lt;=Last_Actual_Yr,_xlfn.XLOOKUP($C106&amp;$D106,GDB!$C$390:$C$406&amp;GDB!$D$390:$D$406,GDB!AB$390:AB$406),AB106*(1+INDEX(AC$25:AC$27,$A106)))</f>
        <v>6527.0596959807363</v>
      </c>
      <c r="AD106" s="3" cm="1">
        <f t="array" ref="AD106">IF(AD$1&lt;=Last_Actual_Yr,_xlfn.XLOOKUP($C106&amp;$D106,GDB!$C$390:$C$406&amp;GDB!$D$390:$D$406,GDB!AC$390:AC$406),AC106*(1+INDEX(AD$25:AD$27,$A106)))</f>
        <v>5956.1605407929355</v>
      </c>
      <c r="AE106" s="3" cm="1">
        <f t="array" ref="AE106">IF(AE$1&lt;=Last_Actual_Yr,_xlfn.XLOOKUP($C106&amp;$D106,GDB!$C$390:$C$406&amp;GDB!$D$390:$D$406,GDB!AD$390:AD$406),AD106*(1+INDEX(AE$25:AE$27,$A106)))</f>
        <v>5434.2092039799209</v>
      </c>
      <c r="AF106" s="3" cm="1">
        <f t="array" ref="AF106">IF(AF$1&lt;=Last_Actual_Yr,_xlfn.XLOOKUP($C106&amp;$D106,GDB!$C$390:$C$406&amp;GDB!$D$390:$D$406,GDB!AE$390:AE$406),AE106*(1+INDEX(AF$25:AF$27,$A106)))</f>
        <v>4949.4506324120011</v>
      </c>
      <c r="AG106" s="3" cm="1">
        <f t="array" ref="AG106">IF(AG$1&lt;=Last_Actual_Yr,_xlfn.XLOOKUP($C106&amp;$D106,GDB!$C$390:$C$406&amp;GDB!$D$390:$D$406,GDB!AF$390:AF$406),AF106*(1+INDEX(AG$25:AG$27,$A106)))</f>
        <v>4523.0318568582707</v>
      </c>
      <c r="AH106" s="3" cm="1">
        <f t="array" ref="AH106">IF(AH$1&lt;=Last_Actual_Yr,_xlfn.XLOOKUP($C106&amp;$D106,GDB!$C$390:$C$406&amp;GDB!$D$390:$D$406,GDB!AG$390:AG$406),AG106*(1+INDEX(AH$25:AH$27,$A106)))</f>
        <v>4153.0332326947082</v>
      </c>
      <c r="AI106" s="3" cm="1">
        <f t="array" ref="AI106">IF(AI$1&lt;=Last_Actual_Yr,_xlfn.XLOOKUP($C106&amp;$D106,GDB!$C$390:$C$406&amp;GDB!$D$390:$D$406,GDB!AH$390:AH$406),AH106*(1+INDEX(AI$25:AI$27,$A106)))</f>
        <v>3803.2171369459711</v>
      </c>
      <c r="AJ106" s="3" cm="1">
        <f t="array" ref="AJ106">IF(AJ$1&lt;=Last_Actual_Yr,_xlfn.XLOOKUP($C106&amp;$D106,GDB!$C$390:$C$406&amp;GDB!$D$390:$D$406,GDB!AI$390:AI$406),AI106*(1+INDEX(AJ$25:AJ$27,$A106)))</f>
        <v>3415.3206946138239</v>
      </c>
      <c r="AK106" s="3" cm="1">
        <f t="array" ref="AK106">IF(AK$1&lt;=Last_Actual_Yr,_xlfn.XLOOKUP($C106&amp;$D106,GDB!$C$390:$C$406&amp;GDB!$D$390:$D$406,GDB!AJ$390:AJ$406),AJ106*(1+INDEX(AK$25:AK$27,$A106)))</f>
        <v>3005.2214521552314</v>
      </c>
      <c r="AL106" s="3" cm="1">
        <f t="array" ref="AL106">IF(AL$1&lt;=Last_Actual_Yr,_xlfn.XLOOKUP($C106&amp;$D106,GDB!$C$390:$C$406&amp;GDB!$D$390:$D$406,GDB!AK$390:AK$406),AK106*(1+INDEX(AL$25:AL$27,$A106)))</f>
        <v>2560.384835829057</v>
      </c>
      <c r="AM106" s="3" cm="1">
        <f t="array" ref="AM106">IF(AM$1&lt;=Last_Actual_Yr,_xlfn.XLOOKUP($C106&amp;$D106,GDB!$C$390:$C$406&amp;GDB!$D$390:$D$406,GDB!AL$390:AL$406),AL106*(1+INDEX(AM$25:AM$27,$A106)))</f>
        <v>2088.2675408645546</v>
      </c>
      <c r="AN106" s="3" cm="1">
        <f t="array" ref="AN106">IF(AN$1&lt;=Last_Actual_Yr,_xlfn.XLOOKUP($C106&amp;$D106,GDB!$C$390:$C$406&amp;GDB!$D$390:$D$406,GDB!AM$390:AM$406),AM106*(1+INDEX(AN$25:AN$27,$A106)))</f>
        <v>1636.8651782376542</v>
      </c>
      <c r="AO106" s="3" cm="1">
        <f t="array" ref="AO106">IF(AO$1&lt;=Last_Actual_Yr,_xlfn.XLOOKUP($C106&amp;$D106,GDB!$C$390:$C$406&amp;GDB!$D$390:$D$406,GDB!AN$390:AN$406),AN106*(1+INDEX(AO$25:AO$27,$A106)))</f>
        <v>1225.9175864010469</v>
      </c>
      <c r="AP106" s="3" cm="1">
        <f t="array" ref="AP106">IF(AP$1&lt;=Last_Actual_Yr,_xlfn.XLOOKUP($C106&amp;$D106,GDB!$C$390:$C$406&amp;GDB!$D$390:$D$406,GDB!AO$390:AO$406),AO106*(1+INDEX(AP$25:AP$27,$A106)))</f>
        <v>870.93666591857107</v>
      </c>
      <c r="AQ106" s="3" cm="1">
        <f t="array" ref="AQ106">IF(AQ$1&lt;=Last_Actual_Yr,_xlfn.XLOOKUP($C106&amp;$D106,GDB!$C$390:$C$406&amp;GDB!$D$390:$D$406,GDB!AP$390:AP$406),AP106*(1+INDEX(AQ$25:AQ$27,$A106)))</f>
        <v>599.91991087434997</v>
      </c>
    </row>
    <row r="107" spans="1:43" outlineLevel="1" x14ac:dyDescent="0.3">
      <c r="A107">
        <f t="shared" si="26"/>
        <v>2</v>
      </c>
      <c r="B107" t="s">
        <v>19</v>
      </c>
      <c r="C107" t="s">
        <v>19</v>
      </c>
      <c r="D107" t="s">
        <v>3</v>
      </c>
      <c r="F107" s="3" cm="1">
        <f t="array" ref="F107">IF(F$1&lt;=Last_Actual_Yr,_xlfn.XLOOKUP($C107&amp;$D107,GDB!$C$390:$C$406&amp;GDB!$D$390:$D$406,GDB!E$390:E$406),E107*(1+INDEX(F$25:F$27,$A107)))</f>
        <v>147.5</v>
      </c>
      <c r="G107" s="3" cm="1">
        <f t="array" ref="G107">IF(G$1&lt;=Last_Actual_Yr,_xlfn.XLOOKUP($C107&amp;$D107,GDB!$C$390:$C$406&amp;GDB!$D$390:$D$406,GDB!F$390:F$406),F107*(1+INDEX(G$25:G$27,$A107)))</f>
        <v>148.75</v>
      </c>
      <c r="H107" s="3" cm="1">
        <f t="array" ref="H107">IF(H$1&lt;=Last_Actual_Yr,_xlfn.XLOOKUP($C107&amp;$D107,GDB!$C$390:$C$406&amp;GDB!$D$390:$D$406,GDB!G$390:G$406),G107*(1+INDEX(H$25:H$27,$A107)))</f>
        <v>148</v>
      </c>
      <c r="I107" s="3" cm="1">
        <f t="array" ref="I107">IF(I$1&lt;=Last_Actual_Yr,_xlfn.XLOOKUP($C107&amp;$D107,GDB!$C$390:$C$406&amp;GDB!$D$390:$D$406,GDB!H$390:H$406),H107*(1+INDEX(I$25:I$27,$A107)))</f>
        <v>149.25</v>
      </c>
      <c r="J107" s="3" cm="1">
        <f t="array" ref="J107">IF(J$1&lt;=Last_Actual_Yr,_xlfn.XLOOKUP($C107&amp;$D107,GDB!$C$390:$C$406&amp;GDB!$D$390:$D$406,GDB!I$390:I$406),I107*(1+INDEX(J$25:J$27,$A107)))</f>
        <v>152.75</v>
      </c>
      <c r="K107" s="3" cm="1">
        <f t="array" ref="K107">IF(K$1&lt;=Last_Actual_Yr,_xlfn.XLOOKUP($C107&amp;$D107,GDB!$C$390:$C$406&amp;GDB!$D$390:$D$406,GDB!J$390:J$406),J107*(1+INDEX(K$25:K$27,$A107)))</f>
        <v>152.75</v>
      </c>
      <c r="L107" s="3" cm="1">
        <f t="array" ref="L107">IF(L$1&lt;=Last_Actual_Yr,_xlfn.XLOOKUP($C107&amp;$D107,GDB!$C$390:$C$406&amp;GDB!$D$390:$D$406,GDB!K$390:K$406),K107*(1+INDEX(L$25:L$27,$A107)))</f>
        <v>155</v>
      </c>
      <c r="M107" s="3" cm="1">
        <f t="array" ref="M107">IF(M$1&lt;=Last_Actual_Yr,_xlfn.XLOOKUP($C107&amp;$D107,GDB!$C$390:$C$406&amp;GDB!$D$390:$D$406,GDB!L$390:L$406),L107*(1+INDEX(M$25:M$27,$A107)))</f>
        <v>156</v>
      </c>
      <c r="N107" s="3" cm="1">
        <f t="array" ref="N107">IF(N$1&lt;=Last_Actual_Yr,_xlfn.XLOOKUP($C107&amp;$D107,GDB!$C$390:$C$406&amp;GDB!$D$390:$D$406,GDB!M$390:M$406),M107*(1+INDEX(N$25:N$27,$A107)))</f>
        <v>159.22</v>
      </c>
      <c r="O107" s="3" cm="1">
        <f t="array" ref="O107">IF(O$1&lt;=Last_Actual_Yr,_xlfn.XLOOKUP($C107&amp;$D107,GDB!$C$390:$C$406&amp;GDB!$D$390:$D$406,GDB!N$390:N$406),N107*(1+INDEX(O$25:O$27,$A107)))</f>
        <v>159.80124999999998</v>
      </c>
      <c r="P107" s="3" cm="1">
        <f t="array" ref="P107">IF(P$1&lt;=Last_Actual_Yr,_xlfn.XLOOKUP($C107&amp;$D107,GDB!$C$390:$C$406&amp;GDB!$D$390:$D$406,GDB!O$390:O$406),O107*(1+INDEX(P$25:P$27,$A107)))</f>
        <v>159.9002205882353</v>
      </c>
      <c r="Q107" s="3" cm="1">
        <f t="array" ref="Q107">IF(Q$1&lt;=Last_Actual_Yr,_xlfn.XLOOKUP($C107&amp;$D107,GDB!$C$390:$C$406&amp;GDB!$D$390:$D$406,GDB!P$390:P$406),P107*(1+INDEX(Q$25:Q$27,$A107)))</f>
        <v>160.44421624360871</v>
      </c>
      <c r="R107" s="3" cm="1">
        <f t="array" ref="R107">IF(R$1&lt;=Last_Actual_Yr,_xlfn.XLOOKUP($C107&amp;$D107,GDB!$C$390:$C$406&amp;GDB!$D$390:$D$406,GDB!Q$390:Q$406),Q107*(1+INDEX(R$25:R$27,$A107)))</f>
        <v>156.77203260165359</v>
      </c>
      <c r="S107" s="3" cm="1">
        <f t="array" ref="S107">IF(S$1&lt;=Last_Actual_Yr,_xlfn.XLOOKUP($C107&amp;$D107,GDB!$C$390:$C$406&amp;GDB!$D$390:$D$406,GDB!R$390:R$406),R107*(1+INDEX(S$25:S$27,$A107)))</f>
        <v>151.81875783798975</v>
      </c>
      <c r="T107" s="3" cm="1">
        <f t="array" ref="T107">IF(T$1&lt;=Last_Actual_Yr,_xlfn.XLOOKUP($C107&amp;$D107,GDB!$C$390:$C$406&amp;GDB!$D$390:$D$406,GDB!S$390:S$406),S107*(1+INDEX(T$25:T$27,$A107)))</f>
        <v>144.44632151021275</v>
      </c>
      <c r="U107" s="3" cm="1">
        <f t="array" ref="U107">IF(U$1&lt;=Last_Actual_Yr,_xlfn.XLOOKUP($C107&amp;$D107,GDB!$C$390:$C$406&amp;GDB!$D$390:$D$406,GDB!T$390:T$406),T107*(1+INDEX(U$25:U$27,$A107)))</f>
        <v>135.59255547290132</v>
      </c>
      <c r="V107" s="3" cm="1">
        <f t="array" ref="V107">IF(V$1&lt;=Last_Actual_Yr,_xlfn.XLOOKUP($C107&amp;$D107,GDB!$C$390:$C$406&amp;GDB!$D$390:$D$406,GDB!U$390:U$406),U107*(1+INDEX(V$25:V$27,$A107)))</f>
        <v>125.54859875177276</v>
      </c>
      <c r="W107" s="3" cm="1">
        <f t="array" ref="W107">IF(W$1&lt;=Last_Actual_Yr,_xlfn.XLOOKUP($C107&amp;$D107,GDB!$C$390:$C$406&amp;GDB!$D$390:$D$406,GDB!V$390:V$406),V107*(1+INDEX(W$25:W$27,$A107)))</f>
        <v>114.65411447261523</v>
      </c>
      <c r="X107" s="3" cm="1">
        <f t="array" ref="X107">IF(X$1&lt;=Last_Actual_Yr,_xlfn.XLOOKUP($C107&amp;$D107,GDB!$C$390:$C$406&amp;GDB!$D$390:$D$406,GDB!W$390:W$406),W107*(1+INDEX(X$25:X$27,$A107)))</f>
        <v>102.51803981282224</v>
      </c>
      <c r="Y107" s="3" cm="1">
        <f t="array" ref="Y107">IF(Y$1&lt;=Last_Actual_Yr,_xlfn.XLOOKUP($C107&amp;$D107,GDB!$C$390:$C$406&amp;GDB!$D$390:$D$406,GDB!X$390:X$406),X107*(1+INDEX(Y$25:Y$27,$A107)))</f>
        <v>90.282712685250075</v>
      </c>
      <c r="Z107" s="3" cm="1">
        <f t="array" ref="Z107">IF(Z$1&lt;=Last_Actual_Yr,_xlfn.XLOOKUP($C107&amp;$D107,GDB!$C$390:$C$406&amp;GDB!$D$390:$D$406,GDB!Y$390:Y$406),Y107*(1+INDEX(Z$25:Z$27,$A107)))</f>
        <v>79.041082337999484</v>
      </c>
      <c r="AA107" s="3" cm="1">
        <f t="array" ref="AA107">IF(AA$1&lt;=Last_Actual_Yr,_xlfn.XLOOKUP($C107&amp;$D107,GDB!$C$390:$C$406&amp;GDB!$D$390:$D$406,GDB!Z$390:Z$406),Z107*(1+INDEX(AA$25:AA$27,$A107)))</f>
        <v>69.604851204384246</v>
      </c>
      <c r="AB107" s="3" cm="1">
        <f t="array" ref="AB107">IF(AB$1&lt;=Last_Actual_Yr,_xlfn.XLOOKUP($C107&amp;$D107,GDB!$C$390:$C$406&amp;GDB!$D$390:$D$406,GDB!AA$390:AA$406),AA107*(1+INDEX(AB$25:AB$27,$A107)))</f>
        <v>62.045691458325038</v>
      </c>
      <c r="AC107" s="3" cm="1">
        <f t="array" ref="AC107">IF(AC$1&lt;=Last_Actual_Yr,_xlfn.XLOOKUP($C107&amp;$D107,GDB!$C$390:$C$406&amp;GDB!$D$390:$D$406,GDB!AB$390:AB$406),AB107*(1+INDEX(AC$25:AC$27,$A107)))</f>
        <v>56.394245795971635</v>
      </c>
      <c r="AD107" s="3" cm="1">
        <f t="array" ref="AD107">IF(AD$1&lt;=Last_Actual_Yr,_xlfn.XLOOKUP($C107&amp;$D107,GDB!$C$390:$C$406&amp;GDB!$D$390:$D$406,GDB!AC$390:AC$406),AC107*(1+INDEX(AD$25:AD$27,$A107)))</f>
        <v>52.567436141860924</v>
      </c>
      <c r="AE107" s="3" cm="1">
        <f t="array" ref="AE107">IF(AE$1&lt;=Last_Actual_Yr,_xlfn.XLOOKUP($C107&amp;$D107,GDB!$C$390:$C$406&amp;GDB!$D$390:$D$406,GDB!AD$390:AD$406),AD107*(1+INDEX(AE$25:AE$27,$A107)))</f>
        <v>49.618606158408099</v>
      </c>
      <c r="AF107" s="3" cm="1">
        <f t="array" ref="AF107">IF(AF$1&lt;=Last_Actual_Yr,_xlfn.XLOOKUP($C107&amp;$D107,GDB!$C$390:$C$406&amp;GDB!$D$390:$D$406,GDB!AE$390:AE$406),AE107*(1+INDEX(AF$25:AF$27,$A107)))</f>
        <v>46.839643496143061</v>
      </c>
      <c r="AG107" s="3" cm="1">
        <f t="array" ref="AG107">IF(AG$1&lt;=Last_Actual_Yr,_xlfn.XLOOKUP($C107&amp;$D107,GDB!$C$390:$C$406&amp;GDB!$D$390:$D$406,GDB!AF$390:AF$406),AF107*(1+INDEX(AG$25:AG$27,$A107)))</f>
        <v>43.852148824828021</v>
      </c>
      <c r="AH107" s="3" cm="1">
        <f t="array" ref="AH107">IF(AH$1&lt;=Last_Actual_Yr,_xlfn.XLOOKUP($C107&amp;$D107,GDB!$C$390:$C$406&amp;GDB!$D$390:$D$406,GDB!AG$390:AG$406),AG107*(1+INDEX(AH$25:AH$27,$A107)))</f>
        <v>40.661435660433504</v>
      </c>
      <c r="AI107" s="3" cm="1">
        <f t="array" ref="AI107">IF(AI$1&lt;=Last_Actual_Yr,_xlfn.XLOOKUP($C107&amp;$D107,GDB!$C$390:$C$406&amp;GDB!$D$390:$D$406,GDB!AH$390:AH$406),AH107*(1+INDEX(AI$25:AI$27,$A107)))</f>
        <v>37.037155775107848</v>
      </c>
      <c r="AJ107" s="3" cm="1">
        <f t="array" ref="AJ107">IF(AJ$1&lt;=Last_Actual_Yr,_xlfn.XLOOKUP($C107&amp;$D107,GDB!$C$390:$C$406&amp;GDB!$D$390:$D$406,GDB!AI$390:AI$406),AI107*(1+INDEX(AJ$25:AJ$27,$A107)))</f>
        <v>32.660086894259678</v>
      </c>
      <c r="AK107" s="3" cm="1">
        <f t="array" ref="AK107">IF(AK$1&lt;=Last_Actual_Yr,_xlfn.XLOOKUP($C107&amp;$D107,GDB!$C$390:$C$406&amp;GDB!$D$390:$D$406,GDB!AJ$390:AJ$406),AJ107*(1+INDEX(AK$25:AK$27,$A107)))</f>
        <v>28.343500610615976</v>
      </c>
      <c r="AL107" s="3" cm="1">
        <f t="array" ref="AL107">IF(AL$1&lt;=Last_Actual_Yr,_xlfn.XLOOKUP($C107&amp;$D107,GDB!$C$390:$C$406&amp;GDB!$D$390:$D$406,GDB!AK$390:AK$406),AK107*(1+INDEX(AL$25:AL$27,$A107)))</f>
        <v>24.063720738617814</v>
      </c>
      <c r="AM107" s="3" cm="1">
        <f t="array" ref="AM107">IF(AM$1&lt;=Last_Actual_Yr,_xlfn.XLOOKUP($C107&amp;$D107,GDB!$C$390:$C$406&amp;GDB!$D$390:$D$406,GDB!AL$390:AL$406),AL107*(1+INDEX(AM$25:AM$27,$A107)))</f>
        <v>19.633390681479447</v>
      </c>
      <c r="AN107" s="3" cm="1">
        <f t="array" ref="AN107">IF(AN$1&lt;=Last_Actual_Yr,_xlfn.XLOOKUP($C107&amp;$D107,GDB!$C$390:$C$406&amp;GDB!$D$390:$D$406,GDB!AM$390:AM$406),AM107*(1+INDEX(AN$25:AN$27,$A107)))</f>
        <v>15.338496861642485</v>
      </c>
      <c r="AO107" s="3" cm="1">
        <f t="array" ref="AO107">IF(AO$1&lt;=Last_Actual_Yr,_xlfn.XLOOKUP($C107&amp;$D107,GDB!$C$390:$C$406&amp;GDB!$D$390:$D$406,GDB!AN$390:AN$406),AN107*(1+INDEX(AO$25:AO$27,$A107)))</f>
        <v>11.593886785923285</v>
      </c>
      <c r="AP107" s="3" cm="1">
        <f t="array" ref="AP107">IF(AP$1&lt;=Last_Actual_Yr,_xlfn.XLOOKUP($C107&amp;$D107,GDB!$C$390:$C$406&amp;GDB!$D$390:$D$406,GDB!AO$390:AO$406),AO107*(1+INDEX(AP$25:AP$27,$A107)))</f>
        <v>8.5493381556109185</v>
      </c>
      <c r="AQ107" s="3" cm="1">
        <f t="array" ref="AQ107">IF(AQ$1&lt;=Last_Actual_Yr,_xlfn.XLOOKUP($C107&amp;$D107,GDB!$C$390:$C$406&amp;GDB!$D$390:$D$406,GDB!AP$390:AP$406),AP107*(1+INDEX(AQ$25:AQ$27,$A107)))</f>
        <v>6.3928078165340798</v>
      </c>
    </row>
    <row r="108" spans="1:43" outlineLevel="1" x14ac:dyDescent="0.3">
      <c r="A108">
        <f t="shared" si="26"/>
        <v>3</v>
      </c>
      <c r="B108" t="s">
        <v>19</v>
      </c>
      <c r="C108" t="s">
        <v>19</v>
      </c>
      <c r="D108" t="s">
        <v>4</v>
      </c>
      <c r="F108" s="3" cm="1">
        <f t="array" ref="F108">IF(F$1&lt;=Last_Actual_Yr,_xlfn.XLOOKUP($C108&amp;$D108,GDB!$C$390:$C$406&amp;GDB!$D$390:$D$406,GDB!E$390:E$406),E108*(1+INDEX(F$25:F$27,$A108)))</f>
        <v>12</v>
      </c>
      <c r="G108" s="3" cm="1">
        <f t="array" ref="G108">IF(G$1&lt;=Last_Actual_Yr,_xlfn.XLOOKUP($C108&amp;$D108,GDB!$C$390:$C$406&amp;GDB!$D$390:$D$406,GDB!F$390:F$406),F108*(1+INDEX(G$25:G$27,$A108)))</f>
        <v>12</v>
      </c>
      <c r="H108" s="3" cm="1">
        <f t="array" ref="H108">IF(H$1&lt;=Last_Actual_Yr,_xlfn.XLOOKUP($C108&amp;$D108,GDB!$C$390:$C$406&amp;GDB!$D$390:$D$406,GDB!G$390:G$406),G108*(1+INDEX(H$25:H$27,$A108)))</f>
        <v>12.25</v>
      </c>
      <c r="I108" s="3" cm="1">
        <f t="array" ref="I108">IF(I$1&lt;=Last_Actual_Yr,_xlfn.XLOOKUP($C108&amp;$D108,GDB!$C$390:$C$406&amp;GDB!$D$390:$D$406,GDB!H$390:H$406),H108*(1+INDEX(I$25:I$27,$A108)))</f>
        <v>12</v>
      </c>
      <c r="J108" s="3" cm="1">
        <f t="array" ref="J108">IF(J$1&lt;=Last_Actual_Yr,_xlfn.XLOOKUP($C108&amp;$D108,GDB!$C$390:$C$406&amp;GDB!$D$390:$D$406,GDB!I$390:I$406),I108*(1+INDEX(J$25:J$27,$A108)))</f>
        <v>9.25</v>
      </c>
      <c r="K108" s="3" cm="1">
        <f t="array" ref="K108">IF(K$1&lt;=Last_Actual_Yr,_xlfn.XLOOKUP($C108&amp;$D108,GDB!$C$390:$C$406&amp;GDB!$D$390:$D$406,GDB!J$390:J$406),J108*(1+INDEX(K$25:K$27,$A108)))</f>
        <v>10</v>
      </c>
      <c r="L108" s="3" cm="1">
        <f t="array" ref="L108">IF(L$1&lt;=Last_Actual_Yr,_xlfn.XLOOKUP($C108&amp;$D108,GDB!$C$390:$C$406&amp;GDB!$D$390:$D$406,GDB!K$390:K$406),K108*(1+INDEX(L$25:L$27,$A108)))</f>
        <v>10</v>
      </c>
      <c r="M108" s="3" cm="1">
        <f t="array" ref="M108">IF(M$1&lt;=Last_Actual_Yr,_xlfn.XLOOKUP($C108&amp;$D108,GDB!$C$390:$C$406&amp;GDB!$D$390:$D$406,GDB!L$390:L$406),L108*(1+INDEX(M$25:M$27,$A108)))</f>
        <v>10</v>
      </c>
      <c r="N108" s="3" cm="1">
        <f t="array" ref="N108">IF(N$1&lt;=Last_Actual_Yr,_xlfn.XLOOKUP($C108&amp;$D108,GDB!$C$390:$C$406&amp;GDB!$D$390:$D$406,GDB!M$390:M$406),M108*(1+INDEX(N$25:N$27,$A108)))</f>
        <v>10</v>
      </c>
      <c r="O108" s="3" cm="1">
        <f t="array" ref="O108">IF(O$1&lt;=Last_Actual_Yr,_xlfn.XLOOKUP($C108&amp;$D108,GDB!$C$390:$C$406&amp;GDB!$D$390:$D$406,GDB!N$390:N$406),N108*(1+INDEX(O$25:O$27,$A108)))</f>
        <v>10</v>
      </c>
      <c r="P108" s="3" cm="1">
        <f t="array" ref="P108">IF(P$1&lt;=Last_Actual_Yr,_xlfn.XLOOKUP($C108&amp;$D108,GDB!$C$390:$C$406&amp;GDB!$D$390:$D$406,GDB!O$390:O$406),O108*(1+INDEX(P$25:P$27,$A108)))</f>
        <v>9.9858757062146886</v>
      </c>
      <c r="Q108" s="3" cm="1">
        <f t="array" ref="Q108">IF(Q$1&lt;=Last_Actual_Yr,_xlfn.XLOOKUP($C108&amp;$D108,GDB!$C$390:$C$406&amp;GDB!$D$390:$D$406,GDB!P$390:P$406),P108*(1+INDEX(Q$25:Q$27,$A108)))</f>
        <v>9.9006143654975158</v>
      </c>
      <c r="R108" s="3" cm="1">
        <f t="array" ref="R108">IF(R$1&lt;=Last_Actual_Yr,_xlfn.XLOOKUP($C108&amp;$D108,GDB!$C$390:$C$406&amp;GDB!$D$390:$D$406,GDB!Q$390:Q$406),Q108*(1+INDEX(R$25:R$27,$A108)))</f>
        <v>9.2145557771770967</v>
      </c>
      <c r="S108" s="3" cm="1">
        <f t="array" ref="S108">IF(S$1&lt;=Last_Actual_Yr,_xlfn.XLOOKUP($C108&amp;$D108,GDB!$C$390:$C$406&amp;GDB!$D$390:$D$406,GDB!R$390:R$406),R108*(1+INDEX(S$25:S$27,$A108)))</f>
        <v>8.3076649103542106</v>
      </c>
      <c r="T108" s="3" cm="1">
        <f t="array" ref="T108">IF(T$1&lt;=Last_Actual_Yr,_xlfn.XLOOKUP($C108&amp;$D108,GDB!$C$390:$C$406&amp;GDB!$D$390:$D$406,GDB!S$390:S$406),S108*(1+INDEX(T$25:T$27,$A108)))</f>
        <v>7.4182101500895401</v>
      </c>
      <c r="U108" s="3" cm="1">
        <f t="array" ref="U108">IF(U$1&lt;=Last_Actual_Yr,_xlfn.XLOOKUP($C108&amp;$D108,GDB!$C$390:$C$406&amp;GDB!$D$390:$D$406,GDB!T$390:T$406),T108*(1+INDEX(U$25:U$27,$A108)))</f>
        <v>7.0191843666727713</v>
      </c>
      <c r="V108" s="3" cm="1">
        <f t="array" ref="V108">IF(V$1&lt;=Last_Actual_Yr,_xlfn.XLOOKUP($C108&amp;$D108,GDB!$C$390:$C$406&amp;GDB!$D$390:$D$406,GDB!U$390:U$406),U108*(1+INDEX(V$25:V$27,$A108)))</f>
        <v>6.7656766816437726</v>
      </c>
      <c r="W108" s="3" cm="1">
        <f t="array" ref="W108">IF(W$1&lt;=Last_Actual_Yr,_xlfn.XLOOKUP($C108&amp;$D108,GDB!$C$390:$C$406&amp;GDB!$D$390:$D$406,GDB!V$390:V$406),V108*(1+INDEX(W$25:W$27,$A108)))</f>
        <v>6.5419765628669513</v>
      </c>
      <c r="X108" s="3" cm="1">
        <f t="array" ref="X108">IF(X$1&lt;=Last_Actual_Yr,_xlfn.XLOOKUP($C108&amp;$D108,GDB!$C$390:$C$406&amp;GDB!$D$390:$D$406,GDB!W$390:W$406),W108*(1+INDEX(X$25:X$27,$A108)))</f>
        <v>6.3759990462985234</v>
      </c>
      <c r="Y108" s="3" cm="1">
        <f t="array" ref="Y108">IF(Y$1&lt;=Last_Actual_Yr,_xlfn.XLOOKUP($C108&amp;$D108,GDB!$C$390:$C$406&amp;GDB!$D$390:$D$406,GDB!X$390:X$406),X108*(1+INDEX(Y$25:Y$27,$A108)))</f>
        <v>6.2274355302920963</v>
      </c>
      <c r="Z108" s="3" cm="1">
        <f t="array" ref="Z108">IF(Z$1&lt;=Last_Actual_Yr,_xlfn.XLOOKUP($C108&amp;$D108,GDB!$C$390:$C$406&amp;GDB!$D$390:$D$406,GDB!Y$390:Y$406),Y108*(1+INDEX(Z$25:Z$27,$A108)))</f>
        <v>6.071561340225843</v>
      </c>
      <c r="AA108" s="3" cm="1">
        <f t="array" ref="AA108">IF(AA$1&lt;=Last_Actual_Yr,_xlfn.XLOOKUP($C108&amp;$D108,GDB!$C$390:$C$406&amp;GDB!$D$390:$D$406,GDB!Z$390:Z$406),Z108*(1+INDEX(AA$25:AA$27,$A108)))</f>
        <v>5.9397773766139448</v>
      </c>
      <c r="AB108" s="3" cm="1">
        <f t="array" ref="AB108">IF(AB$1&lt;=Last_Actual_Yr,_xlfn.XLOOKUP($C108&amp;$D108,GDB!$C$390:$C$406&amp;GDB!$D$390:$D$406,GDB!AA$390:AA$406),AA108*(1+INDEX(AB$25:AB$27,$A108)))</f>
        <v>5.8172340156676681</v>
      </c>
      <c r="AC108" s="3" cm="1">
        <f t="array" ref="AC108">IF(AC$1&lt;=Last_Actual_Yr,_xlfn.XLOOKUP($C108&amp;$D108,GDB!$C$390:$C$406&amp;GDB!$D$390:$D$406,GDB!AB$390:AB$406),AB108*(1+INDEX(AC$25:AC$27,$A108)))</f>
        <v>5.6623154606917581</v>
      </c>
      <c r="AD108" s="3" cm="1">
        <f t="array" ref="AD108">IF(AD$1&lt;=Last_Actual_Yr,_xlfn.XLOOKUP($C108&amp;$D108,GDB!$C$390:$C$406&amp;GDB!$D$390:$D$406,GDB!AC$390:AC$406),AC108*(1+INDEX(AD$25:AD$27,$A108)))</f>
        <v>5.4838714071074781</v>
      </c>
      <c r="AE108" s="3" cm="1">
        <f t="array" ref="AE108">IF(AE$1&lt;=Last_Actual_Yr,_xlfn.XLOOKUP($C108&amp;$D108,GDB!$C$390:$C$406&amp;GDB!$D$390:$D$406,GDB!AD$390:AD$406),AD108*(1+INDEX(AE$25:AE$27,$A108)))</f>
        <v>5.3072198645348863</v>
      </c>
      <c r="AF108" s="3" cm="1">
        <f t="array" ref="AF108">IF(AF$1&lt;=Last_Actual_Yr,_xlfn.XLOOKUP($C108&amp;$D108,GDB!$C$390:$C$406&amp;GDB!$D$390:$D$406,GDB!AE$390:AE$406),AE108*(1+INDEX(AF$25:AF$27,$A108)))</f>
        <v>5.124728546255783</v>
      </c>
      <c r="AG108" s="3" cm="1">
        <f t="array" ref="AG108">IF(AG$1&lt;=Last_Actual_Yr,_xlfn.XLOOKUP($C108&amp;$D108,GDB!$C$390:$C$406&amp;GDB!$D$390:$D$406,GDB!AF$390:AF$406),AF108*(1+INDEX(AG$25:AG$27,$A108)))</f>
        <v>4.8965839335647514</v>
      </c>
      <c r="AH108" s="3" cm="1">
        <f t="array" ref="AH108">IF(AH$1&lt;=Last_Actual_Yr,_xlfn.XLOOKUP($C108&amp;$D108,GDB!$C$390:$C$406&amp;GDB!$D$390:$D$406,GDB!AG$390:AG$406),AG108*(1+INDEX(AH$25:AH$27,$A108)))</f>
        <v>4.6190594838323662</v>
      </c>
      <c r="AI108" s="3" cm="1">
        <f t="array" ref="AI108">IF(AI$1&lt;=Last_Actual_Yr,_xlfn.XLOOKUP($C108&amp;$D108,GDB!$C$390:$C$406&amp;GDB!$D$390:$D$406,GDB!AH$390:AH$406),AH108*(1+INDEX(AI$25:AI$27,$A108)))</f>
        <v>4.2585646742416161</v>
      </c>
      <c r="AJ108" s="3" cm="1">
        <f t="array" ref="AJ108">IF(AJ$1&lt;=Last_Actual_Yr,_xlfn.XLOOKUP($C108&amp;$D108,GDB!$C$390:$C$406&amp;GDB!$D$390:$D$406,GDB!AI$390:AI$406),AI108*(1+INDEX(AJ$25:AJ$27,$A108)))</f>
        <v>3.8458376240830487</v>
      </c>
      <c r="AK108" s="3" cm="1">
        <f t="array" ref="AK108">IF(AK$1&lt;=Last_Actual_Yr,_xlfn.XLOOKUP($C108&amp;$D108,GDB!$C$390:$C$406&amp;GDB!$D$390:$D$406,GDB!AJ$390:AJ$406),AJ108*(1+INDEX(AK$25:AK$27,$A108)))</f>
        <v>3.4188575037842281</v>
      </c>
      <c r="AL108" s="3" cm="1">
        <f t="array" ref="AL108">IF(AL$1&lt;=Last_Actual_Yr,_xlfn.XLOOKUP($C108&amp;$D108,GDB!$C$390:$C$406&amp;GDB!$D$390:$D$406,GDB!AK$390:AK$406),AK108*(1+INDEX(AL$25:AL$27,$A108)))</f>
        <v>2.90915832425129</v>
      </c>
      <c r="AM108" s="3" cm="1">
        <f t="array" ref="AM108">IF(AM$1&lt;=Last_Actual_Yr,_xlfn.XLOOKUP($C108&amp;$D108,GDB!$C$390:$C$406&amp;GDB!$D$390:$D$406,GDB!AL$390:AL$406),AL108*(1+INDEX(AM$25:AM$27,$A108)))</f>
        <v>2.3418016432193438</v>
      </c>
      <c r="AN108" s="3" cm="1">
        <f t="array" ref="AN108">IF(AN$1&lt;=Last_Actual_Yr,_xlfn.XLOOKUP($C108&amp;$D108,GDB!$C$390:$C$406&amp;GDB!$D$390:$D$406,GDB!AM$390:AM$406),AM108*(1+INDEX(AN$25:AN$27,$A108)))</f>
        <v>1.8936968315866394</v>
      </c>
      <c r="AO108" s="3" cm="1">
        <f t="array" ref="AO108">IF(AO$1&lt;=Last_Actual_Yr,_xlfn.XLOOKUP($C108&amp;$D108,GDB!$C$390:$C$406&amp;GDB!$D$390:$D$406,GDB!AN$390:AN$406),AN108*(1+INDEX(AO$25:AO$27,$A108)))</f>
        <v>1.4616355040079565</v>
      </c>
      <c r="AP108" s="3" cm="1">
        <f t="array" ref="AP108">IF(AP$1&lt;=Last_Actual_Yr,_xlfn.XLOOKUP($C108&amp;$D108,GDB!$C$390:$C$406&amp;GDB!$D$390:$D$406,GDB!AO$390:AO$406),AO108*(1+INDEX(AP$25:AP$27,$A108)))</f>
        <v>0.95728552512234966</v>
      </c>
      <c r="AQ108" s="3" cm="1">
        <f t="array" ref="AQ108">IF(AQ$1&lt;=Last_Actual_Yr,_xlfn.XLOOKUP($C108&amp;$D108,GDB!$C$390:$C$406&amp;GDB!$D$390:$D$406,GDB!AP$390:AP$406),AP108*(1+INDEX(AQ$25:AQ$27,$A108)))</f>
        <v>0.51484069637086416</v>
      </c>
    </row>
    <row r="109" spans="1:43" outlineLevel="1" x14ac:dyDescent="0.3">
      <c r="B109" t="s">
        <v>20</v>
      </c>
      <c r="C109" t="s">
        <v>20</v>
      </c>
      <c r="D109" t="s">
        <v>20</v>
      </c>
      <c r="E109" t="s">
        <v>20</v>
      </c>
      <c r="F109" t="s">
        <v>20</v>
      </c>
      <c r="G109" t="s">
        <v>20</v>
      </c>
      <c r="H109" t="s">
        <v>20</v>
      </c>
      <c r="I109" t="s">
        <v>20</v>
      </c>
      <c r="J109" t="s">
        <v>20</v>
      </c>
      <c r="K109" t="s">
        <v>20</v>
      </c>
      <c r="L109" t="s">
        <v>20</v>
      </c>
      <c r="M109" t="s">
        <v>20</v>
      </c>
      <c r="N109" t="s">
        <v>20</v>
      </c>
      <c r="O109" t="s">
        <v>20</v>
      </c>
      <c r="P109" t="s">
        <v>20</v>
      </c>
      <c r="Q109" t="s">
        <v>20</v>
      </c>
      <c r="R109" t="s">
        <v>20</v>
      </c>
      <c r="S109" t="s">
        <v>20</v>
      </c>
      <c r="T109" t="s">
        <v>20</v>
      </c>
      <c r="U109" t="s">
        <v>20</v>
      </c>
      <c r="V109" t="s">
        <v>20</v>
      </c>
      <c r="W109" t="s">
        <v>20</v>
      </c>
      <c r="X109" t="s">
        <v>20</v>
      </c>
      <c r="Y109" t="s">
        <v>20</v>
      </c>
      <c r="Z109" t="s">
        <v>20</v>
      </c>
      <c r="AA109" t="s">
        <v>20</v>
      </c>
      <c r="AB109" t="s">
        <v>20</v>
      </c>
      <c r="AC109" t="s">
        <v>20</v>
      </c>
      <c r="AD109" t="s">
        <v>20</v>
      </c>
      <c r="AE109" t="s">
        <v>20</v>
      </c>
      <c r="AF109" t="s">
        <v>20</v>
      </c>
      <c r="AG109" t="s">
        <v>20</v>
      </c>
      <c r="AH109" t="s">
        <v>20</v>
      </c>
      <c r="AI109" t="s">
        <v>20</v>
      </c>
      <c r="AJ109" t="s">
        <v>20</v>
      </c>
      <c r="AK109" t="s">
        <v>20</v>
      </c>
      <c r="AL109" t="s">
        <v>20</v>
      </c>
      <c r="AM109" t="s">
        <v>20</v>
      </c>
      <c r="AN109" t="s">
        <v>20</v>
      </c>
      <c r="AO109" t="s">
        <v>20</v>
      </c>
      <c r="AP109" t="s">
        <v>20</v>
      </c>
      <c r="AQ109" t="s">
        <v>20</v>
      </c>
    </row>
    <row r="110" spans="1:43" outlineLevel="1" x14ac:dyDescent="0.3">
      <c r="B110" t="s">
        <v>16</v>
      </c>
      <c r="C110" t="s">
        <v>21</v>
      </c>
      <c r="D110" t="s">
        <v>2</v>
      </c>
      <c r="F110" s="3">
        <f t="shared" ref="F110:U112" si="27">SUMIFS(F$94:F$109,$B$94:$B$109,$B110,$D$94:$D$109,$D110)</f>
        <v>100236</v>
      </c>
      <c r="G110" s="3">
        <f t="shared" si="27"/>
        <v>100264.5</v>
      </c>
      <c r="H110" s="3">
        <f t="shared" si="27"/>
        <v>101035</v>
      </c>
      <c r="I110" s="3">
        <f t="shared" si="27"/>
        <v>101950</v>
      </c>
      <c r="J110" s="3">
        <f t="shared" si="27"/>
        <v>103113</v>
      </c>
      <c r="K110" s="3">
        <f t="shared" si="27"/>
        <v>104667</v>
      </c>
      <c r="L110" s="3">
        <f t="shared" si="27"/>
        <v>106330</v>
      </c>
      <c r="M110" s="3">
        <f t="shared" si="27"/>
        <v>107905.5</v>
      </c>
      <c r="N110" s="3">
        <f t="shared" si="27"/>
        <v>109263</v>
      </c>
      <c r="O110" s="3">
        <f t="shared" si="27"/>
        <v>110195</v>
      </c>
      <c r="P110" s="3">
        <f t="shared" si="27"/>
        <v>110628.5</v>
      </c>
      <c r="Q110" s="3">
        <f t="shared" si="27"/>
        <v>110590</v>
      </c>
      <c r="R110" s="3">
        <f t="shared" si="27"/>
        <v>109762.77138063344</v>
      </c>
      <c r="S110" s="3">
        <f t="shared" si="27"/>
        <v>108934.53209066128</v>
      </c>
      <c r="T110" s="3">
        <f t="shared" si="27"/>
        <v>107880.17987234156</v>
      </c>
      <c r="U110" s="3">
        <f t="shared" si="27"/>
        <v>106678.11248263056</v>
      </c>
      <c r="V110" s="3">
        <f t="shared" ref="V110:AK112" si="28">SUMIFS(V$94:V$109,$B$94:$B$109,$B110,$D$94:$D$109,$D110)</f>
        <v>105253.35795387063</v>
      </c>
      <c r="W110" s="3">
        <f t="shared" si="28"/>
        <v>103309.39468513044</v>
      </c>
      <c r="X110" s="3">
        <f t="shared" si="28"/>
        <v>100630.75062011112</v>
      </c>
      <c r="Y110" s="3">
        <f t="shared" si="28"/>
        <v>97159.274693930318</v>
      </c>
      <c r="Z110" s="3">
        <f t="shared" si="28"/>
        <v>92496.474500841199</v>
      </c>
      <c r="AA110" s="3">
        <f t="shared" si="28"/>
        <v>86773.277073575751</v>
      </c>
      <c r="AB110" s="3">
        <f t="shared" si="28"/>
        <v>80293.922314131822</v>
      </c>
      <c r="AC110" s="3">
        <f t="shared" si="28"/>
        <v>73567.967865052182</v>
      </c>
      <c r="AD110" s="3">
        <f t="shared" si="28"/>
        <v>67133.234208654889</v>
      </c>
      <c r="AE110" s="3">
        <f t="shared" si="28"/>
        <v>61250.202497235674</v>
      </c>
      <c r="AF110" s="3">
        <f t="shared" si="28"/>
        <v>55786.378865075872</v>
      </c>
      <c r="AG110" s="3">
        <f t="shared" si="28"/>
        <v>50980.116284650969</v>
      </c>
      <c r="AH110" s="3">
        <f t="shared" si="28"/>
        <v>46809.778006706278</v>
      </c>
      <c r="AI110" s="3">
        <f t="shared" si="28"/>
        <v>42866.921576793669</v>
      </c>
      <c r="AJ110" s="3">
        <f t="shared" si="28"/>
        <v>38494.852937367563</v>
      </c>
      <c r="AK110" s="3">
        <f t="shared" si="28"/>
        <v>33872.531509963694</v>
      </c>
      <c r="AL110" s="3">
        <f t="shared" ref="AJ110:AQ112" si="29">SUMIFS(AL$94:AL$109,$B$94:$B$109,$B110,$D$94:$D$109,$D110)</f>
        <v>28858.677275531831</v>
      </c>
      <c r="AM110" s="3">
        <f t="shared" si="29"/>
        <v>23537.336334545533</v>
      </c>
      <c r="AN110" s="3">
        <f t="shared" si="29"/>
        <v>18449.478086766077</v>
      </c>
      <c r="AO110" s="3">
        <f t="shared" si="29"/>
        <v>13817.594721416614</v>
      </c>
      <c r="AP110" s="3">
        <f t="shared" si="29"/>
        <v>9816.5243823720994</v>
      </c>
      <c r="AQ110" s="3">
        <f t="shared" si="29"/>
        <v>6761.8331653970836</v>
      </c>
    </row>
    <row r="111" spans="1:43" outlineLevel="1" x14ac:dyDescent="0.3">
      <c r="B111" t="s">
        <v>16</v>
      </c>
      <c r="C111" t="s">
        <v>21</v>
      </c>
      <c r="D111" t="s">
        <v>3</v>
      </c>
      <c r="F111" s="3">
        <f t="shared" si="27"/>
        <v>2546</v>
      </c>
      <c r="G111" s="3">
        <f t="shared" si="27"/>
        <v>2577.5</v>
      </c>
      <c r="H111" s="3">
        <f t="shared" si="27"/>
        <v>2603.5</v>
      </c>
      <c r="I111" s="3">
        <f t="shared" si="27"/>
        <v>2630.5</v>
      </c>
      <c r="J111" s="3">
        <f t="shared" si="27"/>
        <v>2668</v>
      </c>
      <c r="K111" s="3">
        <f t="shared" si="27"/>
        <v>2707.5</v>
      </c>
      <c r="L111" s="3">
        <f t="shared" si="27"/>
        <v>2738.5</v>
      </c>
      <c r="M111" s="3">
        <f t="shared" si="27"/>
        <v>2751.5</v>
      </c>
      <c r="N111" s="3">
        <f t="shared" si="27"/>
        <v>2754</v>
      </c>
      <c r="O111" s="3">
        <f t="shared" si="27"/>
        <v>2767.5</v>
      </c>
      <c r="P111" s="3">
        <f t="shared" si="27"/>
        <v>2781</v>
      </c>
      <c r="Q111" s="3">
        <f t="shared" si="27"/>
        <v>2787</v>
      </c>
      <c r="R111" s="3">
        <f t="shared" si="27"/>
        <v>2723.2122484079473</v>
      </c>
      <c r="S111" s="3">
        <f t="shared" si="27"/>
        <v>2637.1712736097606</v>
      </c>
      <c r="T111" s="3">
        <f t="shared" si="27"/>
        <v>2509.1081964445661</v>
      </c>
      <c r="U111" s="3">
        <f t="shared" si="27"/>
        <v>2355.313647013621</v>
      </c>
      <c r="V111" s="3">
        <f t="shared" si="28"/>
        <v>2180.8448625528385</v>
      </c>
      <c r="W111" s="3">
        <f t="shared" si="28"/>
        <v>1991.6019693100507</v>
      </c>
      <c r="X111" s="3">
        <f t="shared" si="28"/>
        <v>1780.7920014051438</v>
      </c>
      <c r="Y111" s="3">
        <f t="shared" si="28"/>
        <v>1568.2579661939994</v>
      </c>
      <c r="Z111" s="3">
        <f t="shared" si="28"/>
        <v>1372.9849640795624</v>
      </c>
      <c r="AA111" s="3">
        <f t="shared" si="28"/>
        <v>1209.0726911095276</v>
      </c>
      <c r="AB111" s="3">
        <f t="shared" si="28"/>
        <v>1077.7661304524604</v>
      </c>
      <c r="AC111" s="3">
        <f t="shared" si="28"/>
        <v>979.59756177645261</v>
      </c>
      <c r="AD111" s="3">
        <f t="shared" si="28"/>
        <v>913.12387543419777</v>
      </c>
      <c r="AE111" s="3">
        <f t="shared" si="28"/>
        <v>861.90115543658362</v>
      </c>
      <c r="AF111" s="3">
        <f t="shared" si="28"/>
        <v>813.62911970315986</v>
      </c>
      <c r="AG111" s="3">
        <f t="shared" si="28"/>
        <v>761.73477384333103</v>
      </c>
      <c r="AH111" s="3">
        <f t="shared" si="28"/>
        <v>706.3104164101801</v>
      </c>
      <c r="AI111" s="3">
        <f t="shared" si="28"/>
        <v>643.35477813982902</v>
      </c>
      <c r="AJ111" s="3">
        <f t="shared" si="29"/>
        <v>567.32280106686426</v>
      </c>
      <c r="AK111" s="3">
        <f t="shared" si="29"/>
        <v>492.34143835916223</v>
      </c>
      <c r="AL111" s="3">
        <f t="shared" si="29"/>
        <v>417.99942228331616</v>
      </c>
      <c r="AM111" s="3">
        <f t="shared" si="29"/>
        <v>341.04227070549177</v>
      </c>
      <c r="AN111" s="3">
        <f t="shared" si="29"/>
        <v>266.43771744623746</v>
      </c>
      <c r="AO111" s="3">
        <f t="shared" si="29"/>
        <v>201.39188079741933</v>
      </c>
      <c r="AP111" s="3">
        <f t="shared" si="29"/>
        <v>148.50647781226451</v>
      </c>
      <c r="AQ111" s="3">
        <f t="shared" si="29"/>
        <v>111.04641726460626</v>
      </c>
    </row>
    <row r="112" spans="1:43" outlineLevel="1" x14ac:dyDescent="0.3">
      <c r="B112" t="s">
        <v>16</v>
      </c>
      <c r="C112" t="s">
        <v>21</v>
      </c>
      <c r="D112" t="s">
        <v>4</v>
      </c>
      <c r="F112" s="3">
        <f t="shared" si="27"/>
        <v>238</v>
      </c>
      <c r="G112" s="3">
        <f t="shared" si="27"/>
        <v>234</v>
      </c>
      <c r="H112" s="3">
        <f t="shared" si="27"/>
        <v>230.5</v>
      </c>
      <c r="I112" s="3">
        <f t="shared" si="27"/>
        <v>227.5</v>
      </c>
      <c r="J112" s="3">
        <f t="shared" si="27"/>
        <v>224.5</v>
      </c>
      <c r="K112" s="3">
        <f t="shared" si="27"/>
        <v>221</v>
      </c>
      <c r="L112" s="3">
        <f t="shared" si="27"/>
        <v>221</v>
      </c>
      <c r="M112" s="3">
        <f t="shared" si="27"/>
        <v>220</v>
      </c>
      <c r="N112" s="3">
        <f t="shared" si="27"/>
        <v>217</v>
      </c>
      <c r="O112" s="3">
        <f t="shared" si="27"/>
        <v>215</v>
      </c>
      <c r="P112" s="3">
        <f t="shared" si="27"/>
        <v>213</v>
      </c>
      <c r="Q112" s="3">
        <f t="shared" si="27"/>
        <v>212</v>
      </c>
      <c r="R112" s="3">
        <f t="shared" si="27"/>
        <v>197.30955601797947</v>
      </c>
      <c r="S112" s="3">
        <f t="shared" si="27"/>
        <v>177.89047184109666</v>
      </c>
      <c r="T112" s="3">
        <f t="shared" si="27"/>
        <v>158.84474374635988</v>
      </c>
      <c r="U112" s="3">
        <f t="shared" si="27"/>
        <v>150.30047942482918</v>
      </c>
      <c r="V112" s="3">
        <f t="shared" si="28"/>
        <v>144.87216687349519</v>
      </c>
      <c r="W112" s="3">
        <f t="shared" si="28"/>
        <v>140.08211815228103</v>
      </c>
      <c r="X112" s="3">
        <f t="shared" si="28"/>
        <v>136.52807269474559</v>
      </c>
      <c r="Y112" s="3">
        <f t="shared" si="28"/>
        <v>133.34690996780205</v>
      </c>
      <c r="Z112" s="3">
        <f t="shared" si="28"/>
        <v>130.00920514726033</v>
      </c>
      <c r="AA112" s="3">
        <f t="shared" si="28"/>
        <v>127.18733983119631</v>
      </c>
      <c r="AB112" s="3">
        <f t="shared" si="28"/>
        <v>124.56334180829128</v>
      </c>
      <c r="AC112" s="3">
        <f t="shared" si="28"/>
        <v>121.24609982284986</v>
      </c>
      <c r="AD112" s="3">
        <f t="shared" si="28"/>
        <v>117.42511074446489</v>
      </c>
      <c r="AE112" s="3">
        <f t="shared" si="28"/>
        <v>113.6425043684506</v>
      </c>
      <c r="AF112" s="3">
        <f t="shared" si="28"/>
        <v>109.73485196962639</v>
      </c>
      <c r="AG112" s="3">
        <f t="shared" si="28"/>
        <v>104.84963413314031</v>
      </c>
      <c r="AH112" s="3">
        <f t="shared" si="28"/>
        <v>98.907055100035109</v>
      </c>
      <c r="AI112" s="3">
        <f t="shared" si="28"/>
        <v>91.187847300206954</v>
      </c>
      <c r="AJ112" s="3">
        <f t="shared" si="29"/>
        <v>82.350200321597512</v>
      </c>
      <c r="AK112" s="3">
        <f t="shared" si="29"/>
        <v>73.207355023148068</v>
      </c>
      <c r="AL112" s="3">
        <f t="shared" si="29"/>
        <v>62.293262011148101</v>
      </c>
      <c r="AM112" s="3">
        <f t="shared" si="29"/>
        <v>50.144559724759389</v>
      </c>
      <c r="AN112" s="3">
        <f t="shared" si="29"/>
        <v>40.549375369615625</v>
      </c>
      <c r="AO112" s="3">
        <f t="shared" si="29"/>
        <v>31.29772713191781</v>
      </c>
      <c r="AP112" s="3">
        <f t="shared" si="29"/>
        <v>20.498175550920973</v>
      </c>
      <c r="AQ112" s="3">
        <f t="shared" si="29"/>
        <v>11.024187348512942</v>
      </c>
    </row>
    <row r="113" spans="1:43" outlineLevel="1" x14ac:dyDescent="0.3">
      <c r="B113" t="s">
        <v>16</v>
      </c>
      <c r="C113" t="s">
        <v>21</v>
      </c>
      <c r="D113" t="s">
        <v>22</v>
      </c>
      <c r="F113" s="37">
        <f>SUM(F110:F112)</f>
        <v>103020</v>
      </c>
      <c r="G113" s="37">
        <f t="shared" ref="G113:AQ113" si="30">SUM(G110:G112)</f>
        <v>103076</v>
      </c>
      <c r="H113" s="37">
        <f t="shared" si="30"/>
        <v>103869</v>
      </c>
      <c r="I113" s="37">
        <f t="shared" si="30"/>
        <v>104808</v>
      </c>
      <c r="J113" s="37">
        <f t="shared" si="30"/>
        <v>106005.5</v>
      </c>
      <c r="K113" s="37">
        <f t="shared" si="30"/>
        <v>107595.5</v>
      </c>
      <c r="L113" s="37">
        <f t="shared" si="30"/>
        <v>109289.5</v>
      </c>
      <c r="M113" s="37">
        <f t="shared" si="30"/>
        <v>110877</v>
      </c>
      <c r="N113" s="37">
        <f t="shared" si="30"/>
        <v>112234</v>
      </c>
      <c r="O113" s="37">
        <f t="shared" si="30"/>
        <v>113177.5</v>
      </c>
      <c r="P113" s="37">
        <f t="shared" si="30"/>
        <v>113622.5</v>
      </c>
      <c r="Q113" s="37">
        <f t="shared" si="30"/>
        <v>113589</v>
      </c>
      <c r="R113" s="37">
        <f t="shared" si="30"/>
        <v>112683.29318505936</v>
      </c>
      <c r="S113" s="37">
        <f t="shared" si="30"/>
        <v>111749.59383611212</v>
      </c>
      <c r="T113" s="37">
        <f t="shared" si="30"/>
        <v>110548.13281253248</v>
      </c>
      <c r="U113" s="37">
        <f t="shared" si="30"/>
        <v>109183.72660906901</v>
      </c>
      <c r="V113" s="37">
        <f t="shared" si="30"/>
        <v>107579.07498329696</v>
      </c>
      <c r="W113" s="37">
        <f t="shared" si="30"/>
        <v>105441.07877259277</v>
      </c>
      <c r="X113" s="37">
        <f t="shared" si="30"/>
        <v>102548.07069421101</v>
      </c>
      <c r="Y113" s="37">
        <f t="shared" si="30"/>
        <v>98860.879570092118</v>
      </c>
      <c r="Z113" s="37">
        <f t="shared" si="30"/>
        <v>93999.468670068018</v>
      </c>
      <c r="AA113" s="37">
        <f t="shared" si="30"/>
        <v>88109.537104516479</v>
      </c>
      <c r="AB113" s="37">
        <f t="shared" si="30"/>
        <v>81496.251786392575</v>
      </c>
      <c r="AC113" s="37">
        <f t="shared" si="30"/>
        <v>74668.81152665148</v>
      </c>
      <c r="AD113" s="37">
        <f t="shared" si="30"/>
        <v>68163.783194833552</v>
      </c>
      <c r="AE113" s="37">
        <f t="shared" si="30"/>
        <v>62225.74615704071</v>
      </c>
      <c r="AF113" s="37">
        <f t="shared" si="30"/>
        <v>56709.742836748657</v>
      </c>
      <c r="AG113" s="37">
        <f t="shared" si="30"/>
        <v>51846.700692627441</v>
      </c>
      <c r="AH113" s="37">
        <f t="shared" si="30"/>
        <v>47614.995478216493</v>
      </c>
      <c r="AI113" s="37">
        <f t="shared" si="30"/>
        <v>43601.464202233707</v>
      </c>
      <c r="AJ113" s="37">
        <f t="shared" si="30"/>
        <v>39144.525938756022</v>
      </c>
      <c r="AK113" s="37">
        <f t="shared" si="30"/>
        <v>34438.080303346003</v>
      </c>
      <c r="AL113" s="37">
        <f t="shared" si="30"/>
        <v>29338.969959826296</v>
      </c>
      <c r="AM113" s="37">
        <f t="shared" si="30"/>
        <v>23928.523164975784</v>
      </c>
      <c r="AN113" s="37">
        <f t="shared" si="30"/>
        <v>18756.465179581934</v>
      </c>
      <c r="AO113" s="37">
        <f t="shared" si="30"/>
        <v>14050.28432934595</v>
      </c>
      <c r="AP113" s="37">
        <f t="shared" si="30"/>
        <v>9985.529035735286</v>
      </c>
      <c r="AQ113" s="37">
        <f t="shared" si="30"/>
        <v>6883.9037700102026</v>
      </c>
    </row>
    <row r="114" spans="1:43" outlineLevel="1" x14ac:dyDescent="0.3">
      <c r="B114" t="s">
        <v>20</v>
      </c>
      <c r="C114" t="s">
        <v>20</v>
      </c>
      <c r="D114" t="s">
        <v>20</v>
      </c>
      <c r="E114" t="s">
        <v>20</v>
      </c>
      <c r="F114" t="s">
        <v>20</v>
      </c>
      <c r="G114" t="s">
        <v>20</v>
      </c>
      <c r="H114" t="s">
        <v>20</v>
      </c>
      <c r="I114" t="s">
        <v>20</v>
      </c>
      <c r="J114" t="s">
        <v>20</v>
      </c>
      <c r="K114" t="s">
        <v>20</v>
      </c>
      <c r="L114" t="s">
        <v>20</v>
      </c>
      <c r="M114" t="s">
        <v>20</v>
      </c>
      <c r="N114" t="s">
        <v>20</v>
      </c>
      <c r="O114" t="s">
        <v>20</v>
      </c>
      <c r="P114" t="s">
        <v>20</v>
      </c>
      <c r="Q114" t="s">
        <v>20</v>
      </c>
      <c r="R114" t="s">
        <v>20</v>
      </c>
      <c r="S114" t="s">
        <v>20</v>
      </c>
      <c r="T114" t="s">
        <v>20</v>
      </c>
      <c r="U114" t="s">
        <v>20</v>
      </c>
      <c r="V114" t="s">
        <v>20</v>
      </c>
      <c r="W114" t="s">
        <v>20</v>
      </c>
      <c r="X114" t="s">
        <v>20</v>
      </c>
      <c r="Y114" t="s">
        <v>20</v>
      </c>
      <c r="Z114" t="s">
        <v>20</v>
      </c>
      <c r="AA114" t="s">
        <v>20</v>
      </c>
      <c r="AB114" t="s">
        <v>20</v>
      </c>
      <c r="AC114" t="s">
        <v>20</v>
      </c>
      <c r="AD114" t="s">
        <v>20</v>
      </c>
      <c r="AE114" t="s">
        <v>20</v>
      </c>
      <c r="AF114" t="s">
        <v>20</v>
      </c>
      <c r="AG114" t="s">
        <v>20</v>
      </c>
      <c r="AH114" t="s">
        <v>20</v>
      </c>
      <c r="AI114" t="s">
        <v>20</v>
      </c>
      <c r="AJ114" t="s">
        <v>20</v>
      </c>
      <c r="AK114" t="s">
        <v>20</v>
      </c>
      <c r="AL114" t="s">
        <v>20</v>
      </c>
      <c r="AM114" t="s">
        <v>20</v>
      </c>
      <c r="AN114" t="s">
        <v>20</v>
      </c>
      <c r="AO114" t="s">
        <v>20</v>
      </c>
      <c r="AP114" t="s">
        <v>20</v>
      </c>
      <c r="AQ114" t="s">
        <v>20</v>
      </c>
    </row>
    <row r="115" spans="1:43" outlineLevel="1" x14ac:dyDescent="0.3">
      <c r="B115" t="s">
        <v>12</v>
      </c>
      <c r="C115" t="s">
        <v>13</v>
      </c>
      <c r="D115" t="s">
        <v>22</v>
      </c>
      <c r="F115" s="3">
        <f t="shared" ref="F115:U119" si="31">SUMIFS(F$94:F$108,$C$94:$C$108,$C115)</f>
        <v>92584.25</v>
      </c>
      <c r="G115" s="3">
        <f t="shared" si="31"/>
        <v>94402.25</v>
      </c>
      <c r="H115" s="3">
        <f t="shared" si="31"/>
        <v>97910.5</v>
      </c>
      <c r="I115" s="3">
        <f t="shared" si="31"/>
        <v>103747</v>
      </c>
      <c r="J115" s="3">
        <f t="shared" si="31"/>
        <v>106461.5</v>
      </c>
      <c r="K115" s="3">
        <f t="shared" si="31"/>
        <v>108817.75</v>
      </c>
      <c r="L115" s="3">
        <f t="shared" si="31"/>
        <v>111125</v>
      </c>
      <c r="M115" s="3">
        <f t="shared" si="31"/>
        <v>113621.75</v>
      </c>
      <c r="N115" s="3">
        <f t="shared" si="31"/>
        <v>115910.75</v>
      </c>
      <c r="O115" s="3">
        <f t="shared" si="31"/>
        <v>117796.75</v>
      </c>
      <c r="P115" s="3">
        <f t="shared" si="31"/>
        <v>119182.25</v>
      </c>
      <c r="Q115" s="3">
        <f t="shared" si="31"/>
        <v>120183.75</v>
      </c>
      <c r="R115" s="3">
        <f t="shared" si="31"/>
        <v>119180.4359405768</v>
      </c>
      <c r="S115" s="3">
        <f t="shared" si="31"/>
        <v>118123.92837087477</v>
      </c>
      <c r="T115" s="3">
        <f t="shared" si="31"/>
        <v>116744.46795855297</v>
      </c>
      <c r="U115" s="3">
        <f t="shared" si="31"/>
        <v>115167.23039139599</v>
      </c>
      <c r="V115" s="3">
        <f t="shared" ref="V115:AK119" si="32">SUMIFS(V$94:V$108,$C$94:$C$108,$C115)</f>
        <v>113318.93885529877</v>
      </c>
      <c r="W115" s="3">
        <f t="shared" si="32"/>
        <v>110904.28458545667</v>
      </c>
      <c r="X115" s="3">
        <f t="shared" si="32"/>
        <v>107687.11471579831</v>
      </c>
      <c r="Y115" s="3">
        <f t="shared" si="32"/>
        <v>103649.27743568584</v>
      </c>
      <c r="Z115" s="3">
        <f t="shared" si="32"/>
        <v>98420.238587985485</v>
      </c>
      <c r="AA115" s="3">
        <f t="shared" si="32"/>
        <v>92165.857374435567</v>
      </c>
      <c r="AB115" s="3">
        <f t="shared" si="32"/>
        <v>85202.145465418202</v>
      </c>
      <c r="AC115" s="3">
        <f t="shared" si="32"/>
        <v>78054.710743524498</v>
      </c>
      <c r="AD115" s="3">
        <f t="shared" si="32"/>
        <v>71275.057884445589</v>
      </c>
      <c r="AE115" s="3">
        <f t="shared" si="32"/>
        <v>65096.915071914365</v>
      </c>
      <c r="AF115" s="3">
        <f t="shared" si="32"/>
        <v>59357.142255491715</v>
      </c>
      <c r="AG115" s="3">
        <f t="shared" si="32"/>
        <v>54286.552297662049</v>
      </c>
      <c r="AH115" s="3">
        <f t="shared" si="32"/>
        <v>49862.964533340048</v>
      </c>
      <c r="AI115" s="3">
        <f t="shared" si="32"/>
        <v>45656.069216881151</v>
      </c>
      <c r="AJ115" s="3">
        <f t="shared" si="32"/>
        <v>40977.602625875777</v>
      </c>
      <c r="AK115" s="3">
        <f t="shared" si="32"/>
        <v>36043.12852425679</v>
      </c>
      <c r="AL115" s="3">
        <f t="shared" ref="AJ115:AQ119" si="33">SUMIFS(AL$94:AL$108,$C$94:$C$108,$C115)</f>
        <v>30704.762852616554</v>
      </c>
      <c r="AM115" s="3">
        <f t="shared" si="33"/>
        <v>25042.658183282132</v>
      </c>
      <c r="AN115" s="3">
        <f t="shared" si="33"/>
        <v>19628.662430824385</v>
      </c>
      <c r="AO115" s="3">
        <f t="shared" si="33"/>
        <v>14705.55781019785</v>
      </c>
      <c r="AP115" s="3">
        <f t="shared" si="33"/>
        <v>10457.412568652031</v>
      </c>
      <c r="AQ115" s="3">
        <f t="shared" si="33"/>
        <v>7219.2084429701727</v>
      </c>
    </row>
    <row r="116" spans="1:43" outlineLevel="1" x14ac:dyDescent="0.3">
      <c r="B116" t="s">
        <v>14</v>
      </c>
      <c r="C116" t="s">
        <v>15</v>
      </c>
      <c r="D116" t="s">
        <v>22</v>
      </c>
      <c r="F116" s="3">
        <f t="shared" si="31"/>
        <v>63799</v>
      </c>
      <c r="G116" s="3">
        <f t="shared" si="31"/>
        <v>64531</v>
      </c>
      <c r="H116" s="3">
        <f t="shared" si="31"/>
        <v>65548</v>
      </c>
      <c r="I116" s="3">
        <f t="shared" si="31"/>
        <v>61944</v>
      </c>
      <c r="J116" s="3">
        <f t="shared" si="31"/>
        <v>62162</v>
      </c>
      <c r="K116" s="3">
        <f t="shared" si="31"/>
        <v>63159</v>
      </c>
      <c r="L116" s="3">
        <f t="shared" si="31"/>
        <v>64021</v>
      </c>
      <c r="M116" s="3">
        <f t="shared" si="31"/>
        <v>64898</v>
      </c>
      <c r="N116" s="3">
        <f t="shared" si="31"/>
        <v>65994</v>
      </c>
      <c r="O116" s="3">
        <f t="shared" si="31"/>
        <v>66882.582999999999</v>
      </c>
      <c r="P116" s="3">
        <f t="shared" si="31"/>
        <v>67717.334000000003</v>
      </c>
      <c r="Q116" s="3">
        <f t="shared" si="31"/>
        <v>68092</v>
      </c>
      <c r="R116" s="3">
        <f t="shared" si="31"/>
        <v>67513.186672840602</v>
      </c>
      <c r="S116" s="3">
        <f t="shared" si="31"/>
        <v>66898.777290710044</v>
      </c>
      <c r="T116" s="3">
        <f t="shared" si="31"/>
        <v>66092.09831050261</v>
      </c>
      <c r="U116" s="3">
        <f t="shared" si="31"/>
        <v>65167.280007878369</v>
      </c>
      <c r="V116" s="3">
        <f t="shared" si="32"/>
        <v>64084.89599019778</v>
      </c>
      <c r="W116" s="3">
        <f t="shared" si="32"/>
        <v>62681.127619470448</v>
      </c>
      <c r="X116" s="3">
        <f t="shared" si="32"/>
        <v>60821.786837635249</v>
      </c>
      <c r="Y116" s="3">
        <f t="shared" si="32"/>
        <v>58502.054728860494</v>
      </c>
      <c r="Z116" s="3">
        <f t="shared" si="32"/>
        <v>55519.389017671456</v>
      </c>
      <c r="AA116" s="3">
        <f t="shared" si="32"/>
        <v>51970.494595868025</v>
      </c>
      <c r="AB116" s="3">
        <f t="shared" si="32"/>
        <v>48032.815316772809</v>
      </c>
      <c r="AC116" s="3">
        <f t="shared" si="32"/>
        <v>44001.086872010092</v>
      </c>
      <c r="AD116" s="3">
        <f t="shared" si="32"/>
        <v>40183.986835603137</v>
      </c>
      <c r="AE116" s="3">
        <f t="shared" si="32"/>
        <v>36708.070179623792</v>
      </c>
      <c r="AF116" s="3">
        <f t="shared" si="32"/>
        <v>33478.618842336902</v>
      </c>
      <c r="AG116" s="3">
        <f t="shared" si="32"/>
        <v>30623.254173928675</v>
      </c>
      <c r="AH116" s="3">
        <f t="shared" si="32"/>
        <v>28129.573591910656</v>
      </c>
      <c r="AI116" s="3">
        <f t="shared" si="32"/>
        <v>25755.379530378101</v>
      </c>
      <c r="AJ116" s="3">
        <f t="shared" si="33"/>
        <v>23113.446277023082</v>
      </c>
      <c r="AK116" s="3">
        <f t="shared" si="33"/>
        <v>20328.335841795251</v>
      </c>
      <c r="AL116" s="3">
        <f t="shared" si="33"/>
        <v>17317.117616209205</v>
      </c>
      <c r="AM116" s="3">
        <f t="shared" si="33"/>
        <v>14123.817145351855</v>
      </c>
      <c r="AN116" s="3">
        <f t="shared" si="33"/>
        <v>11070.093704481233</v>
      </c>
      <c r="AO116" s="3">
        <f t="shared" si="33"/>
        <v>8294.0231129303393</v>
      </c>
      <c r="AP116" s="3">
        <f t="shared" si="33"/>
        <v>5899.5301716606309</v>
      </c>
      <c r="AQ116" s="3">
        <f t="shared" si="33"/>
        <v>4075.1091453479803</v>
      </c>
    </row>
    <row r="117" spans="1:43" outlineLevel="1" x14ac:dyDescent="0.3">
      <c r="B117" t="s">
        <v>16</v>
      </c>
      <c r="C117" t="s">
        <v>17</v>
      </c>
      <c r="D117" t="s">
        <v>22</v>
      </c>
      <c r="F117" s="3">
        <f t="shared" si="31"/>
        <v>44107</v>
      </c>
      <c r="G117" s="3">
        <f t="shared" si="31"/>
        <v>43811.5</v>
      </c>
      <c r="H117" s="3">
        <f t="shared" si="31"/>
        <v>43949</v>
      </c>
      <c r="I117" s="3">
        <f t="shared" si="31"/>
        <v>44113.5</v>
      </c>
      <c r="J117" s="3">
        <f t="shared" si="31"/>
        <v>44445.5</v>
      </c>
      <c r="K117" s="3">
        <f t="shared" si="31"/>
        <v>45031.5</v>
      </c>
      <c r="L117" s="3">
        <f t="shared" si="31"/>
        <v>45626</v>
      </c>
      <c r="M117" s="3">
        <f t="shared" si="31"/>
        <v>46162</v>
      </c>
      <c r="N117" s="3">
        <f t="shared" si="31"/>
        <v>46643</v>
      </c>
      <c r="O117" s="3">
        <f t="shared" si="31"/>
        <v>46973.5</v>
      </c>
      <c r="P117" s="3">
        <f t="shared" si="31"/>
        <v>47027</v>
      </c>
      <c r="Q117" s="3">
        <f t="shared" si="31"/>
        <v>46891</v>
      </c>
      <c r="R117" s="3">
        <f t="shared" si="31"/>
        <v>46515.395709178978</v>
      </c>
      <c r="S117" s="3">
        <f t="shared" si="31"/>
        <v>46127.351713145559</v>
      </c>
      <c r="T117" s="3">
        <f t="shared" si="31"/>
        <v>45627.347072539065</v>
      </c>
      <c r="U117" s="3">
        <f t="shared" si="31"/>
        <v>45059.236526681947</v>
      </c>
      <c r="V117" s="3">
        <f t="shared" si="32"/>
        <v>44391.365925504469</v>
      </c>
      <c r="W117" s="3">
        <f t="shared" si="32"/>
        <v>43503.261176437198</v>
      </c>
      <c r="X117" s="3">
        <f t="shared" si="32"/>
        <v>42303.363940846633</v>
      </c>
      <c r="Y117" s="3">
        <f t="shared" si="32"/>
        <v>40776.339266535761</v>
      </c>
      <c r="Z117" s="3">
        <f t="shared" si="32"/>
        <v>38766.44402148082</v>
      </c>
      <c r="AA117" s="3">
        <f t="shared" si="32"/>
        <v>36334.249931259452</v>
      </c>
      <c r="AB117" s="3">
        <f t="shared" si="32"/>
        <v>33605.479461397234</v>
      </c>
      <c r="AC117" s="3">
        <f t="shared" si="32"/>
        <v>30789.848587324333</v>
      </c>
      <c r="AD117" s="3">
        <f t="shared" si="32"/>
        <v>28108.267925450549</v>
      </c>
      <c r="AE117" s="3">
        <f t="shared" si="32"/>
        <v>25660.799171071063</v>
      </c>
      <c r="AF117" s="3">
        <f t="shared" si="32"/>
        <v>23387.250124678074</v>
      </c>
      <c r="AG117" s="3">
        <f t="shared" si="32"/>
        <v>21382.453412428193</v>
      </c>
      <c r="AH117" s="3">
        <f t="shared" si="32"/>
        <v>19637.507227565598</v>
      </c>
      <c r="AI117" s="3">
        <f t="shared" si="32"/>
        <v>17982.099906540785</v>
      </c>
      <c r="AJ117" s="3">
        <f t="shared" si="33"/>
        <v>16143.559030054594</v>
      </c>
      <c r="AK117" s="3">
        <f t="shared" si="33"/>
        <v>14202.30773935503</v>
      </c>
      <c r="AL117" s="3">
        <f t="shared" si="33"/>
        <v>12099.369836479584</v>
      </c>
      <c r="AM117" s="3">
        <f t="shared" si="33"/>
        <v>9868.1084617995912</v>
      </c>
      <c r="AN117" s="3">
        <f t="shared" si="33"/>
        <v>7735.1231211615377</v>
      </c>
      <c r="AO117" s="3">
        <f t="shared" si="33"/>
        <v>5794.3807264261131</v>
      </c>
      <c r="AP117" s="3">
        <f t="shared" si="33"/>
        <v>4118.2739551787708</v>
      </c>
      <c r="AQ117" s="3">
        <f t="shared" si="33"/>
        <v>2839.4275629078566</v>
      </c>
    </row>
    <row r="118" spans="1:43" outlineLevel="1" x14ac:dyDescent="0.3">
      <c r="B118" t="s">
        <v>16</v>
      </c>
      <c r="C118" t="s">
        <v>18</v>
      </c>
      <c r="D118" t="s">
        <v>22</v>
      </c>
      <c r="F118" s="3">
        <f t="shared" si="31"/>
        <v>58913</v>
      </c>
      <c r="G118" s="3">
        <f t="shared" si="31"/>
        <v>59264.5</v>
      </c>
      <c r="H118" s="3">
        <f t="shared" si="31"/>
        <v>59920</v>
      </c>
      <c r="I118" s="3">
        <f t="shared" si="31"/>
        <v>60694.5</v>
      </c>
      <c r="J118" s="3">
        <f t="shared" si="31"/>
        <v>61560</v>
      </c>
      <c r="K118" s="3">
        <f t="shared" si="31"/>
        <v>62564</v>
      </c>
      <c r="L118" s="3">
        <f t="shared" si="31"/>
        <v>63663.5</v>
      </c>
      <c r="M118" s="3">
        <f t="shared" si="31"/>
        <v>64715</v>
      </c>
      <c r="N118" s="3">
        <f t="shared" si="31"/>
        <v>65591</v>
      </c>
      <c r="O118" s="3">
        <f t="shared" si="31"/>
        <v>66204</v>
      </c>
      <c r="P118" s="3">
        <f t="shared" si="31"/>
        <v>66595.5</v>
      </c>
      <c r="Q118" s="3">
        <f t="shared" si="31"/>
        <v>66698</v>
      </c>
      <c r="R118" s="3">
        <f t="shared" si="31"/>
        <v>66167.897475880396</v>
      </c>
      <c r="S118" s="3">
        <f t="shared" si="31"/>
        <v>65622.242122966578</v>
      </c>
      <c r="T118" s="3">
        <f t="shared" si="31"/>
        <v>64920.785739993415</v>
      </c>
      <c r="U118" s="3">
        <f t="shared" si="31"/>
        <v>64124.490082387078</v>
      </c>
      <c r="V118" s="3">
        <f t="shared" si="32"/>
        <v>63187.70905779249</v>
      </c>
      <c r="W118" s="3">
        <f t="shared" si="32"/>
        <v>61937.817596155575</v>
      </c>
      <c r="X118" s="3">
        <f t="shared" si="32"/>
        <v>60244.706753364379</v>
      </c>
      <c r="Y118" s="3">
        <f t="shared" si="32"/>
        <v>58084.540303556372</v>
      </c>
      <c r="Z118" s="3">
        <f t="shared" si="32"/>
        <v>55233.024648587212</v>
      </c>
      <c r="AA118" s="3">
        <f t="shared" si="32"/>
        <v>51775.28717325702</v>
      </c>
      <c r="AB118" s="3">
        <f t="shared" si="32"/>
        <v>47890.772324995341</v>
      </c>
      <c r="AC118" s="3">
        <f t="shared" si="32"/>
        <v>43878.962939327146</v>
      </c>
      <c r="AD118" s="3">
        <f t="shared" si="32"/>
        <v>40055.515269382995</v>
      </c>
      <c r="AE118" s="3">
        <f t="shared" si="32"/>
        <v>36564.946985969647</v>
      </c>
      <c r="AF118" s="3">
        <f t="shared" si="32"/>
        <v>33322.492712070583</v>
      </c>
      <c r="AG118" s="3">
        <f t="shared" si="32"/>
        <v>30464.247280199248</v>
      </c>
      <c r="AH118" s="3">
        <f t="shared" si="32"/>
        <v>27977.488250650895</v>
      </c>
      <c r="AI118" s="3">
        <f t="shared" si="32"/>
        <v>25619.364295692922</v>
      </c>
      <c r="AJ118" s="3">
        <f t="shared" si="33"/>
        <v>23000.96690870143</v>
      </c>
      <c r="AK118" s="3">
        <f t="shared" si="33"/>
        <v>20235.77256399097</v>
      </c>
      <c r="AL118" s="3">
        <f t="shared" si="33"/>
        <v>17239.60012334671</v>
      </c>
      <c r="AM118" s="3">
        <f t="shared" si="33"/>
        <v>14060.414703176193</v>
      </c>
      <c r="AN118" s="3">
        <f t="shared" si="33"/>
        <v>11021.342058420392</v>
      </c>
      <c r="AO118" s="3">
        <f t="shared" si="33"/>
        <v>8255.9036029198378</v>
      </c>
      <c r="AP118" s="3">
        <f t="shared" si="33"/>
        <v>5867.2550805565152</v>
      </c>
      <c r="AQ118" s="3">
        <f t="shared" si="33"/>
        <v>4044.4762071023456</v>
      </c>
    </row>
    <row r="119" spans="1:43" outlineLevel="1" x14ac:dyDescent="0.3">
      <c r="B119" t="s">
        <v>19</v>
      </c>
      <c r="C119" t="s">
        <v>19</v>
      </c>
      <c r="D119" t="s">
        <v>22</v>
      </c>
      <c r="F119" s="3">
        <f t="shared" si="31"/>
        <v>10225.75</v>
      </c>
      <c r="G119" s="3">
        <f t="shared" si="31"/>
        <v>10138</v>
      </c>
      <c r="H119" s="3">
        <f t="shared" si="31"/>
        <v>9900.75</v>
      </c>
      <c r="I119" s="3">
        <f t="shared" si="31"/>
        <v>9894</v>
      </c>
      <c r="J119" s="3">
        <f t="shared" si="31"/>
        <v>9909.5</v>
      </c>
      <c r="K119" s="3">
        <f t="shared" si="31"/>
        <v>9951.5</v>
      </c>
      <c r="L119" s="3">
        <f t="shared" si="31"/>
        <v>10028.5</v>
      </c>
      <c r="M119" s="3">
        <f t="shared" si="31"/>
        <v>10067</v>
      </c>
      <c r="N119" s="3">
        <f t="shared" si="31"/>
        <v>10093.687</v>
      </c>
      <c r="O119" s="3">
        <f t="shared" si="31"/>
        <v>10076.99</v>
      </c>
      <c r="P119" s="3">
        <f t="shared" si="31"/>
        <v>10049.138455232049</v>
      </c>
      <c r="Q119" s="3">
        <f t="shared" si="31"/>
        <v>9982.054365696149</v>
      </c>
      <c r="R119" s="3">
        <f t="shared" si="31"/>
        <v>9904.3031681142529</v>
      </c>
      <c r="S119" s="3">
        <f t="shared" si="31"/>
        <v>9824.9603789305202</v>
      </c>
      <c r="T119" s="3">
        <f t="shared" si="31"/>
        <v>9723.1547884679621</v>
      </c>
      <c r="U119" s="3">
        <f t="shared" si="31"/>
        <v>9607.2527872300652</v>
      </c>
      <c r="V119" s="3">
        <f t="shared" si="32"/>
        <v>9470.5489787151055</v>
      </c>
      <c r="W119" s="3">
        <f t="shared" si="32"/>
        <v>9286.9594773829358</v>
      </c>
      <c r="X119" s="3">
        <f t="shared" si="32"/>
        <v>9037.0041336444574</v>
      </c>
      <c r="Y119" s="3">
        <f t="shared" si="32"/>
        <v>8716.6257277125787</v>
      </c>
      <c r="Z119" s="3">
        <f t="shared" si="32"/>
        <v>8291.5376443278237</v>
      </c>
      <c r="AA119" s="3">
        <f t="shared" si="32"/>
        <v>7774.1990281971757</v>
      </c>
      <c r="AB119" s="3">
        <f t="shared" si="32"/>
        <v>7191.6593191723869</v>
      </c>
      <c r="AC119" s="3">
        <f t="shared" si="32"/>
        <v>6589.1162572373996</v>
      </c>
      <c r="AD119" s="3">
        <f t="shared" si="32"/>
        <v>6014.2118483419035</v>
      </c>
      <c r="AE119" s="3">
        <f t="shared" si="32"/>
        <v>5489.1350300028644</v>
      </c>
      <c r="AF119" s="3">
        <f t="shared" si="32"/>
        <v>5001.4150044544003</v>
      </c>
      <c r="AG119" s="3">
        <f t="shared" si="32"/>
        <v>4571.7805896166637</v>
      </c>
      <c r="AH119" s="3">
        <f t="shared" si="32"/>
        <v>4198.313727838974</v>
      </c>
      <c r="AI119" s="3">
        <f t="shared" si="32"/>
        <v>3844.5128573953207</v>
      </c>
      <c r="AJ119" s="3">
        <f t="shared" si="33"/>
        <v>3451.8266191321663</v>
      </c>
      <c r="AK119" s="3">
        <f t="shared" si="33"/>
        <v>3036.9838102696317</v>
      </c>
      <c r="AL119" s="3">
        <f t="shared" si="33"/>
        <v>2587.3577148919262</v>
      </c>
      <c r="AM119" s="3">
        <f t="shared" si="33"/>
        <v>2110.2427331892532</v>
      </c>
      <c r="AN119" s="3">
        <f t="shared" si="33"/>
        <v>1654.0973719308831</v>
      </c>
      <c r="AO119" s="3">
        <f t="shared" si="33"/>
        <v>1238.9731086909783</v>
      </c>
      <c r="AP119" s="3">
        <f t="shared" si="33"/>
        <v>880.44328959930431</v>
      </c>
      <c r="AQ119" s="3">
        <f t="shared" si="33"/>
        <v>606.82755938725484</v>
      </c>
    </row>
    <row r="120" spans="1:43" outlineLevel="1" x14ac:dyDescent="0.3">
      <c r="C120" s="7" t="s">
        <v>23</v>
      </c>
      <c r="D120" s="7" t="s">
        <v>22</v>
      </c>
      <c r="E120" s="7"/>
      <c r="F120" s="8">
        <f>SUM(F115:F119)</f>
        <v>269629</v>
      </c>
      <c r="G120" s="8">
        <f t="shared" ref="G120:AQ120" si="34">SUM(G115:G119)</f>
        <v>272147.25</v>
      </c>
      <c r="H120" s="8">
        <f t="shared" si="34"/>
        <v>277228.25</v>
      </c>
      <c r="I120" s="8">
        <f t="shared" si="34"/>
        <v>280393</v>
      </c>
      <c r="J120" s="8">
        <f t="shared" si="34"/>
        <v>284538.5</v>
      </c>
      <c r="K120" s="8">
        <f t="shared" si="34"/>
        <v>289523.75</v>
      </c>
      <c r="L120" s="8">
        <f t="shared" si="34"/>
        <v>294464</v>
      </c>
      <c r="M120" s="8">
        <f t="shared" si="34"/>
        <v>299463.75</v>
      </c>
      <c r="N120" s="8">
        <f t="shared" si="34"/>
        <v>304232.43699999998</v>
      </c>
      <c r="O120" s="8">
        <f t="shared" si="34"/>
        <v>307933.82299999997</v>
      </c>
      <c r="P120" s="8">
        <f t="shared" si="34"/>
        <v>310571.22245523205</v>
      </c>
      <c r="Q120" s="8">
        <f t="shared" si="34"/>
        <v>311846.80436569615</v>
      </c>
      <c r="R120" s="8">
        <f t="shared" si="34"/>
        <v>309281.21896659106</v>
      </c>
      <c r="S120" s="8">
        <f t="shared" si="34"/>
        <v>306597.25987662742</v>
      </c>
      <c r="T120" s="8">
        <f t="shared" si="34"/>
        <v>303107.85387005605</v>
      </c>
      <c r="U120" s="8">
        <f t="shared" si="34"/>
        <v>299125.48979557346</v>
      </c>
      <c r="V120" s="8">
        <f t="shared" si="34"/>
        <v>294453.45880750858</v>
      </c>
      <c r="W120" s="8">
        <f t="shared" si="34"/>
        <v>288313.45045490284</v>
      </c>
      <c r="X120" s="8">
        <f t="shared" si="34"/>
        <v>280093.97638128902</v>
      </c>
      <c r="Y120" s="8">
        <f t="shared" si="34"/>
        <v>269728.83746235102</v>
      </c>
      <c r="Z120" s="8">
        <f t="shared" si="34"/>
        <v>256230.63392005282</v>
      </c>
      <c r="AA120" s="8">
        <f t="shared" si="34"/>
        <v>240020.08810301727</v>
      </c>
      <c r="AB120" s="8">
        <f t="shared" si="34"/>
        <v>221922.87188775596</v>
      </c>
      <c r="AC120" s="8">
        <f t="shared" si="34"/>
        <v>203313.72539942348</v>
      </c>
      <c r="AD120" s="8">
        <f t="shared" si="34"/>
        <v>185637.03976322419</v>
      </c>
      <c r="AE120" s="8">
        <f t="shared" si="34"/>
        <v>169519.86643858172</v>
      </c>
      <c r="AF120" s="8">
        <f t="shared" si="34"/>
        <v>154546.91893903169</v>
      </c>
      <c r="AG120" s="8">
        <f t="shared" si="34"/>
        <v>141328.28775383483</v>
      </c>
      <c r="AH120" s="8">
        <f t="shared" si="34"/>
        <v>129805.84733130617</v>
      </c>
      <c r="AI120" s="8">
        <f t="shared" si="34"/>
        <v>118857.42580688828</v>
      </c>
      <c r="AJ120" s="8">
        <f t="shared" si="34"/>
        <v>106687.40146078705</v>
      </c>
      <c r="AK120" s="8">
        <f t="shared" si="34"/>
        <v>93846.528479667686</v>
      </c>
      <c r="AL120" s="8">
        <f t="shared" si="34"/>
        <v>79948.208143543976</v>
      </c>
      <c r="AM120" s="8">
        <f t="shared" si="34"/>
        <v>65205.241226799029</v>
      </c>
      <c r="AN120" s="8">
        <f t="shared" si="34"/>
        <v>51109.318686818428</v>
      </c>
      <c r="AO120" s="8">
        <f t="shared" si="34"/>
        <v>38288.838361165122</v>
      </c>
      <c r="AP120" s="8">
        <f t="shared" si="34"/>
        <v>27222.915065647252</v>
      </c>
      <c r="AQ120" s="8">
        <f t="shared" si="34"/>
        <v>18785.048917715609</v>
      </c>
    </row>
    <row r="121" spans="1:43" outlineLevel="1" x14ac:dyDescent="0.3">
      <c r="C121" t="s">
        <v>20</v>
      </c>
      <c r="D121" t="s">
        <v>20</v>
      </c>
      <c r="E121" t="s">
        <v>20</v>
      </c>
      <c r="F121" t="s">
        <v>20</v>
      </c>
      <c r="G121" t="s">
        <v>20</v>
      </c>
      <c r="H121" t="s">
        <v>20</v>
      </c>
      <c r="I121" t="s">
        <v>20</v>
      </c>
      <c r="J121" t="s">
        <v>20</v>
      </c>
      <c r="K121" t="s">
        <v>20</v>
      </c>
      <c r="L121" t="s">
        <v>20</v>
      </c>
      <c r="M121" t="s">
        <v>20</v>
      </c>
      <c r="N121" t="s">
        <v>20</v>
      </c>
      <c r="O121" t="s">
        <v>20</v>
      </c>
      <c r="P121" t="s">
        <v>20</v>
      </c>
      <c r="Q121" t="s">
        <v>20</v>
      </c>
      <c r="R121" t="s">
        <v>20</v>
      </c>
      <c r="S121" t="s">
        <v>20</v>
      </c>
      <c r="T121" t="s">
        <v>20</v>
      </c>
      <c r="U121" t="s">
        <v>20</v>
      </c>
      <c r="V121" t="s">
        <v>20</v>
      </c>
      <c r="W121" t="s">
        <v>20</v>
      </c>
      <c r="X121" t="s">
        <v>20</v>
      </c>
      <c r="Y121" t="s">
        <v>20</v>
      </c>
      <c r="Z121" t="s">
        <v>20</v>
      </c>
      <c r="AA121" t="s">
        <v>20</v>
      </c>
      <c r="AB121" t="s">
        <v>20</v>
      </c>
      <c r="AC121" t="s">
        <v>20</v>
      </c>
      <c r="AD121" t="s">
        <v>20</v>
      </c>
      <c r="AE121" t="s">
        <v>20</v>
      </c>
      <c r="AF121" t="s">
        <v>20</v>
      </c>
      <c r="AG121" t="s">
        <v>20</v>
      </c>
      <c r="AH121" t="s">
        <v>20</v>
      </c>
      <c r="AI121" t="s">
        <v>20</v>
      </c>
      <c r="AJ121" t="s">
        <v>20</v>
      </c>
      <c r="AK121" t="s">
        <v>20</v>
      </c>
      <c r="AL121" t="s">
        <v>20</v>
      </c>
      <c r="AM121" t="s">
        <v>20</v>
      </c>
      <c r="AN121" t="s">
        <v>20</v>
      </c>
      <c r="AO121" t="s">
        <v>20</v>
      </c>
      <c r="AP121" t="s">
        <v>20</v>
      </c>
      <c r="AQ121" t="s">
        <v>20</v>
      </c>
    </row>
    <row r="123" spans="1:43" x14ac:dyDescent="0.3">
      <c r="A123" s="65" t="s">
        <v>27</v>
      </c>
      <c r="B123" s="66"/>
      <c r="C123" s="67"/>
      <c r="D123" s="66"/>
      <c r="E123" s="67"/>
      <c r="F123" s="67"/>
      <c r="G123" s="68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</row>
    <row r="124" spans="1:43" outlineLevel="1" x14ac:dyDescent="0.3">
      <c r="E124" s="5">
        <v>2012</v>
      </c>
      <c r="F124" s="5">
        <v>2013</v>
      </c>
      <c r="G124" s="5">
        <v>2014</v>
      </c>
      <c r="H124" s="5">
        <v>2015</v>
      </c>
      <c r="I124" s="5">
        <v>2016</v>
      </c>
      <c r="J124" s="5">
        <v>2017</v>
      </c>
      <c r="K124" s="5">
        <v>2018</v>
      </c>
      <c r="L124" s="5">
        <v>2019</v>
      </c>
      <c r="M124" s="5">
        <v>2020</v>
      </c>
      <c r="N124" s="5">
        <v>2021</v>
      </c>
      <c r="O124" s="5">
        <v>2022</v>
      </c>
      <c r="P124" s="5">
        <v>2023</v>
      </c>
      <c r="Q124" s="5">
        <v>2024</v>
      </c>
      <c r="R124" s="5">
        <v>2025</v>
      </c>
      <c r="S124" s="5">
        <v>2026</v>
      </c>
      <c r="T124" s="5">
        <v>2027</v>
      </c>
      <c r="U124" s="5">
        <v>2028</v>
      </c>
      <c r="V124" s="5">
        <v>2029</v>
      </c>
      <c r="W124" s="5">
        <v>2030</v>
      </c>
      <c r="X124" s="5">
        <v>2031</v>
      </c>
      <c r="Y124" s="5">
        <v>2032</v>
      </c>
      <c r="Z124" s="5">
        <v>2033</v>
      </c>
      <c r="AA124" s="5">
        <v>2034</v>
      </c>
      <c r="AB124" s="5">
        <v>2035</v>
      </c>
      <c r="AC124" s="5">
        <v>2036</v>
      </c>
      <c r="AD124" s="5">
        <v>2037</v>
      </c>
      <c r="AE124" s="5">
        <v>2038</v>
      </c>
      <c r="AF124" s="5">
        <v>2039</v>
      </c>
      <c r="AG124" s="5">
        <v>2040</v>
      </c>
      <c r="AH124" s="5">
        <v>2041</v>
      </c>
      <c r="AI124" s="5">
        <v>2042</v>
      </c>
      <c r="AJ124" s="5">
        <v>2043</v>
      </c>
      <c r="AK124" s="5">
        <v>2044</v>
      </c>
      <c r="AL124" s="5">
        <v>2045</v>
      </c>
      <c r="AM124" s="5">
        <v>2046</v>
      </c>
      <c r="AN124" s="5">
        <v>2047</v>
      </c>
      <c r="AO124" s="5">
        <v>2048</v>
      </c>
      <c r="AP124" s="5">
        <v>2049</v>
      </c>
      <c r="AQ124" s="5">
        <v>2050</v>
      </c>
    </row>
    <row r="125" spans="1:43" outlineLevel="1" x14ac:dyDescent="0.3">
      <c r="A125" cm="1">
        <f t="array" ref="A125">IFERROR(_xlfn.XMATCH($C125&amp;$D125,$C$94:$C$121&amp;$D$94:$D$121),".")</f>
        <v>1</v>
      </c>
      <c r="C125" t="s">
        <v>13</v>
      </c>
      <c r="D125" t="s">
        <v>2</v>
      </c>
      <c r="G125" s="13" cm="1">
        <f t="array" ref="G125">INDEX(G$94:G$121,$A125)/INDEX(F$94:F$121,$A125)-1</f>
        <v>2.014303598923628E-2</v>
      </c>
      <c r="H125" s="13" cm="1">
        <f t="array" ref="H125">INDEX(H$94:H$121,$A125)/INDEX(G$94:G$121,$A125)-1</f>
        <v>3.7857158978062744E-2</v>
      </c>
      <c r="I125" s="13" cm="1">
        <f t="array" ref="I125">INDEX(I$94:I$121,$A125)/INDEX(H$94:H$121,$A125)-1</f>
        <v>6.0921542990570288E-2</v>
      </c>
      <c r="J125" s="13" cm="1">
        <f t="array" ref="J125">INDEX(J$94:J$121,$A125)/INDEX(I$94:I$121,$A125)-1</f>
        <v>2.6474845949858494E-2</v>
      </c>
      <c r="K125" s="13" cm="1">
        <f t="array" ref="K125">INDEX(K$94:K$121,$A125)/INDEX(J$94:J$121,$A125)-1</f>
        <v>2.2834150383897356E-2</v>
      </c>
      <c r="L125" s="13" cm="1">
        <f t="array" ref="L125">INDEX(L$94:L$121,$A125)/INDEX(K$94:K$121,$A125)-1</f>
        <v>2.2485455468353344E-2</v>
      </c>
      <c r="M125" s="13" cm="1">
        <f t="array" ref="M125">INDEX(M$94:M$121,$A125)/INDEX(L$94:L$121,$A125)-1</f>
        <v>2.3886011599322243E-2</v>
      </c>
      <c r="N125" s="13" cm="1">
        <f t="array" ref="N125">INDEX(N$94:N$121,$A125)/INDEX(M$94:M$121,$A125)-1</f>
        <v>2.1452314463004551E-2</v>
      </c>
      <c r="O125" s="13" cm="1">
        <f t="array" ref="O125">INDEX(O$94:O$121,$A125)/INDEX(N$94:N$121,$A125)-1</f>
        <v>1.7663127195054251E-2</v>
      </c>
      <c r="P125" s="13" cm="1">
        <f t="array" ref="P125">INDEX(P$94:P$121,$A125)/INDEX(O$94:O$121,$A125)-1</f>
        <v>1.3084690575659197E-2</v>
      </c>
      <c r="Q125" s="13" cm="1">
        <f t="array" ref="Q125">INDEX(Q$94:Q$121,$A125)/INDEX(P$94:P$121,$A125)-1</f>
        <v>9.3913217743077926E-3</v>
      </c>
      <c r="R125" s="13" cm="1">
        <f t="array" ref="R125">INDEX(R$94:R$121,$A125)/INDEX(Q$94:Q$121,$A125)-1</f>
        <v>-7.4801394282173472E-3</v>
      </c>
      <c r="S125" s="13" cm="1">
        <f t="array" ref="S125">INDEX(S$94:S$121,$A125)/INDEX(R$94:R$121,$A125)-1</f>
        <v>-7.5457213730510952E-3</v>
      </c>
      <c r="T125" s="13" cm="1">
        <f t="array" ref="T125">INDEX(T$94:T$121,$A125)/INDEX(S$94:S$121,$A125)-1</f>
        <v>-9.6787694231085242E-3</v>
      </c>
      <c r="U125" s="13" cm="1">
        <f t="array" ref="U125">INDEX(U$94:U$121,$A125)/INDEX(T$94:T$121,$A125)-1</f>
        <v>-1.1142615734729411E-2</v>
      </c>
      <c r="V125" s="13" cm="1">
        <f t="array" ref="V125">INDEX(V$94:V$121,$A125)/INDEX(U$94:U$121,$A125)-1</f>
        <v>-1.3355640586459661E-2</v>
      </c>
      <c r="W125" s="13" cm="1">
        <f t="array" ref="W125">INDEX(W$94:W$121,$A125)/INDEX(V$94:V$121,$A125)-1</f>
        <v>-1.8469370541053576E-2</v>
      </c>
      <c r="X125" s="13" cm="1">
        <f t="array" ref="X125">INDEX(X$94:X$121,$A125)/INDEX(W$94:W$121,$A125)-1</f>
        <v>-2.5928368597874063E-2</v>
      </c>
      <c r="Y125" s="13" cm="1">
        <f t="array" ref="Y125">INDEX(Y$94:Y$121,$A125)/INDEX(X$94:X$121,$A125)-1</f>
        <v>-3.4497168159719704E-2</v>
      </c>
      <c r="Z125" s="13" cm="1">
        <f t="array" ref="Z125">INDEX(Z$94:Z$121,$A125)/INDEX(Y$94:Y$121,$A125)-1</f>
        <v>-4.7991303020507359E-2</v>
      </c>
      <c r="AA125" s="13" cm="1">
        <f t="array" ref="AA125">INDEX(AA$94:AA$121,$A125)/INDEX(Z$94:Z$121,$A125)-1</f>
        <v>-6.1874762883134538E-2</v>
      </c>
      <c r="AB125" s="13" cm="1">
        <f t="array" ref="AB125">INDEX(AB$94:AB$121,$A125)/INDEX(AA$94:AA$121,$A125)-1</f>
        <v>-7.4669932702323027E-2</v>
      </c>
      <c r="AC125" s="13" cm="1">
        <f t="array" ref="AC125">INDEX(AC$94:AC$121,$A125)/INDEX(AB$94:AB$121,$A125)-1</f>
        <v>-8.3766669446858733E-2</v>
      </c>
      <c r="AD125" s="13" cm="1">
        <f t="array" ref="AD125">INDEX(AD$94:AD$121,$A125)/INDEX(AC$94:AC$121,$A125)-1</f>
        <v>-8.7466513526657463E-2</v>
      </c>
      <c r="AE125" s="13" cm="1">
        <f t="array" ref="AE125">INDEX(AE$94:AE$121,$A125)/INDEX(AD$94:AD$121,$A125)-1</f>
        <v>-8.7632180704035889E-2</v>
      </c>
      <c r="AF125" s="13" cm="1">
        <f t="array" ref="AF125">INDEX(AF$94:AF$121,$A125)/INDEX(AE$94:AE$121,$A125)-1</f>
        <v>-8.920498887177386E-2</v>
      </c>
      <c r="AG125" s="13" cm="1">
        <f t="array" ref="AG125">INDEX(AG$94:AG$121,$A125)/INDEX(AF$94:AF$121,$A125)-1</f>
        <v>-8.6154768927541592E-2</v>
      </c>
      <c r="AH125" s="13" cm="1">
        <f t="array" ref="AH125">INDEX(AH$94:AH$121,$A125)/INDEX(AG$94:AG$121,$A125)-1</f>
        <v>-8.1803231963209377E-2</v>
      </c>
      <c r="AI125" s="13" cm="1">
        <f t="array" ref="AI125">INDEX(AI$94:AI$121,$A125)/INDEX(AH$94:AH$121,$A125)-1</f>
        <v>-8.4231470385262908E-2</v>
      </c>
      <c r="AJ125" s="13" cm="1">
        <f t="array" ref="AJ125">INDEX(AJ$94:AJ$121,$A125)/INDEX(AI$94:AI$121,$A125)-1</f>
        <v>-0.10199166346932076</v>
      </c>
      <c r="AK125" s="13" cm="1">
        <f t="array" ref="AK125">INDEX(AK$94:AK$121,$A125)/INDEX(AJ$94:AJ$121,$A125)-1</f>
        <v>-0.12007634981550774</v>
      </c>
      <c r="AL125" s="13" cm="1">
        <f t="array" ref="AL125">INDEX(AL$94:AL$121,$A125)/INDEX(AK$94:AK$121,$A125)-1</f>
        <v>-0.14802124349510226</v>
      </c>
      <c r="AM125" s="13" cm="1">
        <f t="array" ref="AM125">INDEX(AM$94:AM$121,$A125)/INDEX(AL$94:AL$121,$A125)-1</f>
        <v>-0.18439309917707347</v>
      </c>
      <c r="AN125" s="13" cm="1">
        <f t="array" ref="AN125">INDEX(AN$94:AN$121,$A125)/INDEX(AM$94:AM$121,$A125)-1</f>
        <v>-0.21616117369712951</v>
      </c>
      <c r="AO125" s="13" cm="1">
        <f t="array" ref="AO125">INDEX(AO$94:AO$121,$A125)/INDEX(AN$94:AN$121,$A125)-1</f>
        <v>-0.2510576908228066</v>
      </c>
      <c r="AP125" s="13" cm="1">
        <f t="array" ref="AP125">INDEX(AP$94:AP$121,$A125)/INDEX(AO$94:AO$121,$A125)-1</f>
        <v>-0.28956344571628267</v>
      </c>
      <c r="AQ125" s="13" cm="1">
        <f t="array" ref="AQ125">INDEX(AQ$94:AQ$121,$A125)/INDEX(AP$94:AP$121,$A125)-1</f>
        <v>-0.31117848822954486</v>
      </c>
    </row>
    <row r="126" spans="1:43" outlineLevel="1" x14ac:dyDescent="0.3">
      <c r="A126" cm="1">
        <f t="array" ref="A126">IFERROR(_xlfn.XMATCH($C126&amp;$D126,$C$94:$C$121&amp;$D$94:$D$121),".")</f>
        <v>2</v>
      </c>
      <c r="C126" t="s">
        <v>13</v>
      </c>
      <c r="D126" t="s">
        <v>3</v>
      </c>
      <c r="G126" s="13" cm="1">
        <f t="array" ref="G126">INDEX(G$94:G$121,$A126)/INDEX(F$94:F$121,$A126)-1</f>
        <v>1.3449259611465925E-2</v>
      </c>
      <c r="H126" s="13" cm="1">
        <f t="array" ref="H126">INDEX(H$94:H$121,$A126)/INDEX(G$94:G$121,$A126)-1</f>
        <v>2.7256478999106326E-2</v>
      </c>
      <c r="I126" s="13" cm="1">
        <f t="array" ref="I126">INDEX(I$94:I$121,$A126)/INDEX(H$94:H$121,$A126)-1</f>
        <v>3.9016963897346768E-2</v>
      </c>
      <c r="J126" s="13" cm="1">
        <f t="array" ref="J126">INDEX(J$94:J$121,$A126)/INDEX(I$94:I$121,$A126)-1</f>
        <v>2.2355255996985735E-2</v>
      </c>
      <c r="K126" s="13" cm="1">
        <f t="array" ref="K126">INDEX(K$94:K$121,$A126)/INDEX(J$94:J$121,$A126)-1</f>
        <v>1.1670283772163392E-2</v>
      </c>
      <c r="L126" s="13" cm="1">
        <f t="array" ref="L126">INDEX(L$94:L$121,$A126)/INDEX(K$94:K$121,$A126)-1</f>
        <v>3.2380798186681936E-4</v>
      </c>
      <c r="M126" s="13" cm="1">
        <f t="array" ref="M126">INDEX(M$94:M$121,$A126)/INDEX(L$94:L$121,$A126)-1</f>
        <v>-1.2138868657440849E-3</v>
      </c>
      <c r="N126" s="13" cm="1">
        <f t="array" ref="N126">INDEX(N$94:N$121,$A126)/INDEX(M$94:M$121,$A126)-1</f>
        <v>-1.4989466861125011E-3</v>
      </c>
      <c r="O126" s="13" cm="1">
        <f t="array" ref="O126">INDEX(O$94:O$121,$A126)/INDEX(N$94:N$121,$A126)-1</f>
        <v>-7.8305676147198966E-3</v>
      </c>
      <c r="P126" s="13" cm="1">
        <f t="array" ref="P126">INDEX(P$94:P$121,$A126)/INDEX(O$94:O$121,$A126)-1</f>
        <v>-1.1940786783348312E-2</v>
      </c>
      <c r="Q126" s="13" cm="1">
        <f t="array" ref="Q126">INDEX(Q$94:Q$121,$A126)/INDEX(P$94:P$121,$A126)-1</f>
        <v>-9.5935433692354577E-3</v>
      </c>
      <c r="R126" s="13" cm="1">
        <f t="array" ref="R126">INDEX(R$94:R$121,$A126)/INDEX(Q$94:Q$121,$A126)-1</f>
        <v>-2.2887603728759309E-2</v>
      </c>
      <c r="S126" s="13" cm="1">
        <f t="array" ref="S126">INDEX(S$94:S$121,$A126)/INDEX(R$94:R$121,$A126)-1</f>
        <v>-3.1595397989447216E-2</v>
      </c>
      <c r="T126" s="13" cm="1">
        <f t="array" ref="T126">INDEX(T$94:T$121,$A126)/INDEX(S$94:S$121,$A126)-1</f>
        <v>-4.8560773601140417E-2</v>
      </c>
      <c r="U126" s="13" cm="1">
        <f t="array" ref="U126">INDEX(U$94:U$121,$A126)/INDEX(T$94:T$121,$A126)-1</f>
        <v>-6.1294506808783233E-2</v>
      </c>
      <c r="V126" s="13" cm="1">
        <f t="array" ref="V126">INDEX(V$94:V$121,$A126)/INDEX(U$94:U$121,$A126)-1</f>
        <v>-7.4074544034505529E-2</v>
      </c>
      <c r="W126" s="13" cm="1">
        <f t="array" ref="W126">INDEX(W$94:W$121,$A126)/INDEX(V$94:V$121,$A126)-1</f>
        <v>-8.6775036818192319E-2</v>
      </c>
      <c r="X126" s="13" cm="1">
        <f t="array" ref="X126">INDEX(X$94:X$121,$A126)/INDEX(W$94:W$121,$A126)-1</f>
        <v>-0.10584944740636981</v>
      </c>
      <c r="Y126" s="13" cm="1">
        <f t="array" ref="Y126">INDEX(Y$94:Y$121,$A126)/INDEX(X$94:X$121,$A126)-1</f>
        <v>-0.1193480401099305</v>
      </c>
      <c r="Z126" s="13" cm="1">
        <f t="array" ref="Z126">INDEX(Z$94:Z$121,$A126)/INDEX(Y$94:Y$121,$A126)-1</f>
        <v>-0.12451586813127735</v>
      </c>
      <c r="AA126" s="13" cm="1">
        <f t="array" ref="AA126">INDEX(AA$94:AA$121,$A126)/INDEX(Z$94:Z$121,$A126)-1</f>
        <v>-0.11938388056559668</v>
      </c>
      <c r="AB126" s="13" cm="1">
        <f t="array" ref="AB126">INDEX(AB$94:AB$121,$A126)/INDEX(AA$94:AA$121,$A126)-1</f>
        <v>-0.10860104741640586</v>
      </c>
      <c r="AC126" s="13" cm="1">
        <f t="array" ref="AC126">INDEX(AC$94:AC$121,$A126)/INDEX(AB$94:AB$121,$A126)-1</f>
        <v>-9.1085223317228792E-2</v>
      </c>
      <c r="AD126" s="13" cm="1">
        <f t="array" ref="AD126">INDEX(AD$94:AD$121,$A126)/INDEX(AC$94:AC$121,$A126)-1</f>
        <v>-6.7858158223370824E-2</v>
      </c>
      <c r="AE126" s="13" cm="1">
        <f t="array" ref="AE126">INDEX(AE$94:AE$121,$A126)/INDEX(AD$94:AD$121,$A126)-1</f>
        <v>-5.6096134791412955E-2</v>
      </c>
      <c r="AF126" s="13" cm="1">
        <f t="array" ref="AF126">INDEX(AF$94:AF$121,$A126)/INDEX(AE$94:AE$121,$A126)-1</f>
        <v>-5.6006463651823601E-2</v>
      </c>
      <c r="AG126" s="13" cm="1">
        <f t="array" ref="AG126">INDEX(AG$94:AG$121,$A126)/INDEX(AF$94:AF$121,$A126)-1</f>
        <v>-6.3781328129900006E-2</v>
      </c>
      <c r="AH126" s="13" cm="1">
        <f t="array" ref="AH126">INDEX(AH$94:AH$121,$A126)/INDEX(AG$94:AG$121,$A126)-1</f>
        <v>-7.2760702722691084E-2</v>
      </c>
      <c r="AI126" s="13" cm="1">
        <f t="array" ref="AI126">INDEX(AI$94:AI$121,$A126)/INDEX(AH$94:AH$121,$A126)-1</f>
        <v>-8.9133101831235684E-2</v>
      </c>
      <c r="AJ126" s="13" cm="1">
        <f t="array" ref="AJ126">INDEX(AJ$94:AJ$121,$A126)/INDEX(AI$94:AI$121,$A126)-1</f>
        <v>-0.11818048090479816</v>
      </c>
      <c r="AK126" s="13" cm="1">
        <f t="array" ref="AK126">INDEX(AK$94:AK$121,$A126)/INDEX(AJ$94:AJ$121,$A126)-1</f>
        <v>-0.13216701773081874</v>
      </c>
      <c r="AL126" s="13" cm="1">
        <f t="array" ref="AL126">INDEX(AL$94:AL$121,$A126)/INDEX(AK$94:AK$121,$A126)-1</f>
        <v>-0.1509968698219013</v>
      </c>
      <c r="AM126" s="13" cm="1">
        <f t="array" ref="AM126">INDEX(AM$94:AM$121,$A126)/INDEX(AL$94:AL$121,$A126)-1</f>
        <v>-0.1841082725843185</v>
      </c>
      <c r="AN126" s="13" cm="1">
        <f t="array" ref="AN126">INDEX(AN$94:AN$121,$A126)/INDEX(AM$94:AM$121,$A126)-1</f>
        <v>-0.21875456407478389</v>
      </c>
      <c r="AO126" s="13" cm="1">
        <f t="array" ref="AO126">INDEX(AO$94:AO$121,$A126)/INDEX(AN$94:AN$121,$A126)-1</f>
        <v>-0.24413148886078118</v>
      </c>
      <c r="AP126" s="13" cm="1">
        <f t="array" ref="AP126">INDEX(AP$94:AP$121,$A126)/INDEX(AO$94:AO$121,$A126)-1</f>
        <v>-0.26259947906416548</v>
      </c>
      <c r="AQ126" s="13" cm="1">
        <f t="array" ref="AQ126">INDEX(AQ$94:AQ$121,$A126)/INDEX(AP$94:AP$121,$A126)-1</f>
        <v>-0.25224529663287576</v>
      </c>
    </row>
    <row r="127" spans="1:43" outlineLevel="1" x14ac:dyDescent="0.3">
      <c r="A127" cm="1">
        <f t="array" ref="A127">IFERROR(_xlfn.XMATCH($C127&amp;$D127,$C$94:$C$121&amp;$D$94:$D$121),".")</f>
        <v>3</v>
      </c>
      <c r="C127" t="s">
        <v>13</v>
      </c>
      <c r="D127" t="s">
        <v>4</v>
      </c>
      <c r="G127" s="13" cm="1">
        <f t="array" ref="G127">INDEX(G$94:G$121,$A127)/INDEX(F$94:F$121,$A127)-1</f>
        <v>-3.041825095057038E-2</v>
      </c>
      <c r="H127" s="13" cm="1">
        <f t="array" ref="H127">INDEX(H$94:H$121,$A127)/INDEX(G$94:G$121,$A127)-1</f>
        <v>5.2287581699346219E-3</v>
      </c>
      <c r="I127" s="13" cm="1">
        <f t="array" ref="I127">INDEX(I$94:I$121,$A127)/INDEX(H$94:H$121,$A127)-1</f>
        <v>4.811443433029905E-2</v>
      </c>
      <c r="J127" s="13" cm="1">
        <f t="array" ref="J127">INDEX(J$94:J$121,$A127)/INDEX(I$94:I$121,$A127)-1</f>
        <v>-1.1166253101737023E-2</v>
      </c>
      <c r="K127" s="13" cm="1">
        <f t="array" ref="K127">INDEX(K$94:K$121,$A127)/INDEX(J$94:J$121,$A127)-1</f>
        <v>-1.0037641154328703E-2</v>
      </c>
      <c r="L127" s="13" cm="1">
        <f t="array" ref="L127">INDEX(L$94:L$121,$A127)/INDEX(K$94:K$121,$A127)-1</f>
        <v>8.8719898605829073E-3</v>
      </c>
      <c r="M127" s="13" cm="1">
        <f t="array" ref="M127">INDEX(M$94:M$121,$A127)/INDEX(L$94:L$121,$A127)-1</f>
        <v>1.1306532663316604E-2</v>
      </c>
      <c r="N127" s="13" cm="1">
        <f t="array" ref="N127">INDEX(N$94:N$121,$A127)/INDEX(M$94:M$121,$A127)-1</f>
        <v>-1.2422360248447228E-2</v>
      </c>
      <c r="O127" s="13" cm="1">
        <f t="array" ref="O127">INDEX(O$94:O$121,$A127)/INDEX(N$94:N$121,$A127)-1</f>
        <v>-3.7735849056603765E-3</v>
      </c>
      <c r="P127" s="13" cm="1">
        <f t="array" ref="P127">INDEX(P$94:P$121,$A127)/INDEX(O$94:O$121,$A127)-1</f>
        <v>-1.2626262626262985E-3</v>
      </c>
      <c r="Q127" s="13" cm="1">
        <f t="array" ref="Q127">INDEX(Q$94:Q$121,$A127)/INDEX(P$94:P$121,$A127)-1</f>
        <v>-6.28898991434923E-3</v>
      </c>
      <c r="R127" s="13" cm="1">
        <f t="array" ref="R127">INDEX(R$94:R$121,$A127)/INDEX(Q$94:Q$121,$A127)-1</f>
        <v>-6.92945470850026E-2</v>
      </c>
      <c r="S127" s="13" cm="1">
        <f t="array" ref="S127">INDEX(S$94:S$121,$A127)/INDEX(R$94:R$121,$A127)-1</f>
        <v>-9.8419380027966463E-2</v>
      </c>
      <c r="T127" s="13" cm="1">
        <f t="array" ref="T127">INDEX(T$94:T$121,$A127)/INDEX(S$94:S$121,$A127)-1</f>
        <v>-0.10706435200053688</v>
      </c>
      <c r="U127" s="13" cm="1">
        <f t="array" ref="U127">INDEX(U$94:U$121,$A127)/INDEX(T$94:T$121,$A127)-1</f>
        <v>-5.3790034973861256E-2</v>
      </c>
      <c r="V127" s="13" cm="1">
        <f t="array" ref="V127">INDEX(V$94:V$121,$A127)/INDEX(U$94:U$121,$A127)-1</f>
        <v>-3.6116402104019119E-2</v>
      </c>
      <c r="W127" s="13" cm="1">
        <f t="array" ref="W127">INDEX(W$94:W$121,$A127)/INDEX(V$94:V$121,$A127)-1</f>
        <v>-3.3063968218249418E-2</v>
      </c>
      <c r="X127" s="13" cm="1">
        <f t="array" ref="X127">INDEX(X$94:X$121,$A127)/INDEX(W$94:W$121,$A127)-1</f>
        <v>-2.5371157321249949E-2</v>
      </c>
      <c r="Y127" s="13" cm="1">
        <f t="array" ref="Y127">INDEX(Y$94:Y$121,$A127)/INDEX(X$94:X$121,$A127)-1</f>
        <v>-2.3300429458607441E-2</v>
      </c>
      <c r="Z127" s="13" cm="1">
        <f t="array" ref="Z127">INDEX(Z$94:Z$121,$A127)/INDEX(Y$94:Y$121,$A127)-1</f>
        <v>-2.5030237456178384E-2</v>
      </c>
      <c r="AA127" s="13" cm="1">
        <f t="array" ref="AA127">INDEX(AA$94:AA$121,$A127)/INDEX(Z$94:Z$121,$A127)-1</f>
        <v>-2.1705119363415126E-2</v>
      </c>
      <c r="AB127" s="13" cm="1">
        <f t="array" ref="AB127">INDEX(AB$94:AB$121,$A127)/INDEX(AA$94:AA$121,$A127)-1</f>
        <v>-2.0630968667067151E-2</v>
      </c>
      <c r="AC127" s="13" cm="1">
        <f t="array" ref="AC127">INDEX(AC$94:AC$121,$A127)/INDEX(AB$94:AB$121,$A127)-1</f>
        <v>-2.6630964915398736E-2</v>
      </c>
      <c r="AD127" s="13" cm="1">
        <f t="array" ref="AD127">INDEX(AD$94:AD$121,$A127)/INDEX(AC$94:AC$121,$A127)-1</f>
        <v>-3.1514325689384948E-2</v>
      </c>
      <c r="AE127" s="13" cm="1">
        <f t="array" ref="AE127">INDEX(AE$94:AE$121,$A127)/INDEX(AD$94:AD$121,$A127)-1</f>
        <v>-3.2212925770585987E-2</v>
      </c>
      <c r="AF127" s="13" cm="1">
        <f t="array" ref="AF127">INDEX(AF$94:AF$121,$A127)/INDEX(AE$94:AE$121,$A127)-1</f>
        <v>-3.4385482971713399E-2</v>
      </c>
      <c r="AG127" s="13" cm="1">
        <f t="array" ref="AG127">INDEX(AG$94:AG$121,$A127)/INDEX(AF$94:AF$121,$A127)-1</f>
        <v>-4.4518379975017064E-2</v>
      </c>
      <c r="AH127" s="13" cm="1">
        <f t="array" ref="AH127">INDEX(AH$94:AH$121,$A127)/INDEX(AG$94:AG$121,$A127)-1</f>
        <v>-5.6677155645189936E-2</v>
      </c>
      <c r="AI127" s="13" cm="1">
        <f t="array" ref="AI127">INDEX(AI$94:AI$121,$A127)/INDEX(AH$94:AH$121,$A127)-1</f>
        <v>-7.8045067584116223E-2</v>
      </c>
      <c r="AJ127" s="13" cm="1">
        <f t="array" ref="AJ127">INDEX(AJ$94:AJ$121,$A127)/INDEX(AI$94:AI$121,$A127)-1</f>
        <v>-9.6916938388887486E-2</v>
      </c>
      <c r="AK127" s="13" cm="1">
        <f t="array" ref="AK127">INDEX(AK$94:AK$121,$A127)/INDEX(AJ$94:AJ$121,$A127)-1</f>
        <v>-0.11102395941654564</v>
      </c>
      <c r="AL127" s="13" cm="1">
        <f t="array" ref="AL127">INDEX(AL$94:AL$121,$A127)/INDEX(AK$94:AK$121,$A127)-1</f>
        <v>-0.14908465151553341</v>
      </c>
      <c r="AM127" s="13" cm="1">
        <f t="array" ref="AM127">INDEX(AM$94:AM$121,$A127)/INDEX(AL$94:AL$121,$A127)-1</f>
        <v>-0.19502433961821697</v>
      </c>
      <c r="AN127" s="13" cm="1">
        <f t="array" ref="AN127">INDEX(AN$94:AN$121,$A127)/INDEX(AM$94:AM$121,$A127)-1</f>
        <v>-0.19135045571864984</v>
      </c>
      <c r="AO127" s="13" cm="1">
        <f t="array" ref="AO127">INDEX(AO$94:AO$121,$A127)/INDEX(AN$94:AN$121,$A127)-1</f>
        <v>-0.22815760177233813</v>
      </c>
      <c r="AP127" s="13" cm="1">
        <f t="array" ref="AP127">INDEX(AP$94:AP$121,$A127)/INDEX(AO$94:AO$121,$A127)-1</f>
        <v>-0.34505865347593623</v>
      </c>
      <c r="AQ127" s="13" cm="1">
        <f t="array" ref="AQ127">INDEX(AQ$94:AQ$121,$A127)/INDEX(AP$94:AP$121,$A127)-1</f>
        <v>-0.46218689945712599</v>
      </c>
    </row>
    <row r="128" spans="1:43" outlineLevel="1" x14ac:dyDescent="0.3">
      <c r="A128" cm="1">
        <f t="array" ref="A128">IFERROR(_xlfn.XMATCH($C128&amp;$D128,$C$94:$C$121&amp;$D$94:$D$121),".")</f>
        <v>22</v>
      </c>
      <c r="C128" t="s">
        <v>13</v>
      </c>
      <c r="D128" t="s">
        <v>22</v>
      </c>
      <c r="G128" s="13" cm="1">
        <f t="array" ref="G128">INDEX(G$94:G$121,$A128)/INDEX(F$94:F$121,$A128)-1</f>
        <v>1.96361692188467E-2</v>
      </c>
      <c r="H128" s="13" cm="1">
        <f t="array" ref="H128">INDEX(H$94:H$121,$A128)/INDEX(G$94:G$121,$A128)-1</f>
        <v>3.7162779488836284E-2</v>
      </c>
      <c r="I128" s="13" cm="1">
        <f t="array" ref="I128">INDEX(I$94:I$121,$A128)/INDEX(H$94:H$121,$A128)-1</f>
        <v>5.961056270777898E-2</v>
      </c>
      <c r="J128" s="13" cm="1">
        <f t="array" ref="J128">INDEX(J$94:J$121,$A128)/INDEX(I$94:I$121,$A128)-1</f>
        <v>2.6164611988780395E-2</v>
      </c>
      <c r="K128" s="13" cm="1">
        <f t="array" ref="K128">INDEX(K$94:K$121,$A128)/INDEX(J$94:J$121,$A128)-1</f>
        <v>2.2132414065178407E-2</v>
      </c>
      <c r="L128" s="13" cm="1">
        <f t="array" ref="L128">INDEX(L$94:L$121,$A128)/INDEX(K$94:K$121,$A128)-1</f>
        <v>2.1202882801748757E-2</v>
      </c>
      <c r="M128" s="13" cm="1">
        <f t="array" ref="M128">INDEX(M$94:M$121,$A128)/INDEX(L$94:L$121,$A128)-1</f>
        <v>2.2467941507311684E-2</v>
      </c>
      <c r="N128" s="13" cm="1">
        <f t="array" ref="N128">INDEX(N$94:N$121,$A128)/INDEX(M$94:M$121,$A128)-1</f>
        <v>2.0145790748690384E-2</v>
      </c>
      <c r="O128" s="13" cm="1">
        <f t="array" ref="O128">INDEX(O$94:O$121,$A128)/INDEX(N$94:N$121,$A128)-1</f>
        <v>1.6271139648393218E-2</v>
      </c>
      <c r="P128" s="13" cm="1">
        <f t="array" ref="P128">INDEX(P$94:P$121,$A128)/INDEX(O$94:O$121,$A128)-1</f>
        <v>1.1761784599320535E-2</v>
      </c>
      <c r="Q128" s="13" cm="1">
        <f t="array" ref="Q128">INDEX(Q$94:Q$121,$A128)/INDEX(P$94:P$121,$A128)-1</f>
        <v>8.4030969376731601E-3</v>
      </c>
      <c r="R128" s="13" cm="1">
        <f t="array" ref="R128">INDEX(R$94:R$121,$A128)/INDEX(Q$94:Q$121,$A128)-1</f>
        <v>-8.3481673639173026E-3</v>
      </c>
      <c r="S128" s="13" cm="1">
        <f t="array" ref="S128">INDEX(S$94:S$121,$A128)/INDEX(R$94:R$121,$A128)-1</f>
        <v>-8.8647734954485635E-3</v>
      </c>
      <c r="T128" s="13" cm="1">
        <f t="array" ref="T128">INDEX(T$94:T$121,$A128)/INDEX(S$94:S$121,$A128)-1</f>
        <v>-1.1678077687957478E-2</v>
      </c>
      <c r="U128" s="13" cm="1">
        <f t="array" ref="U128">INDEX(U$94:U$121,$A128)/INDEX(T$94:T$121,$A128)-1</f>
        <v>-1.351016964432894E-2</v>
      </c>
      <c r="V128" s="13" cm="1">
        <f t="array" ref="V128">INDEX(V$94:V$121,$A128)/INDEX(U$94:U$121,$A128)-1</f>
        <v>-1.6048762567405728E-2</v>
      </c>
      <c r="W128" s="13" cm="1">
        <f t="array" ref="W128">INDEX(W$94:W$121,$A128)/INDEX(V$94:V$121,$A128)-1</f>
        <v>-2.1308479361295984E-2</v>
      </c>
      <c r="X128" s="13" cm="1">
        <f t="array" ref="X128">INDEX(X$94:X$121,$A128)/INDEX(W$94:W$121,$A128)-1</f>
        <v>-2.9008526421532399E-2</v>
      </c>
      <c r="Y128" s="13" cm="1">
        <f t="array" ref="Y128">INDEX(Y$94:Y$121,$A128)/INDEX(X$94:X$121,$A128)-1</f>
        <v>-3.7496011391603301E-2</v>
      </c>
      <c r="Z128" s="13" cm="1">
        <f t="array" ref="Z128">INDEX(Z$94:Z$121,$A128)/INDEX(Y$94:Y$121,$A128)-1</f>
        <v>-5.0449351670058373E-2</v>
      </c>
      <c r="AA128" s="13" cm="1">
        <f t="array" ref="AA128">INDEX(AA$94:AA$121,$A128)/INDEX(Z$94:Z$121,$A128)-1</f>
        <v>-6.354771440590079E-2</v>
      </c>
      <c r="AB128" s="13" cm="1">
        <f t="array" ref="AB128">INDEX(AB$94:AB$121,$A128)/INDEX(AA$94:AA$121,$A128)-1</f>
        <v>-7.5556308023332241E-2</v>
      </c>
      <c r="AC128" s="13" cm="1">
        <f t="array" ref="AC128">INDEX(AC$94:AC$121,$A128)/INDEX(AB$94:AB$121,$A128)-1</f>
        <v>-8.3887966469045061E-2</v>
      </c>
      <c r="AD128" s="13" cm="1">
        <f t="array" ref="AD128">INDEX(AD$94:AD$121,$A128)/INDEX(AC$94:AC$121,$A128)-1</f>
        <v>-8.6857702686975347E-2</v>
      </c>
      <c r="AE128" s="13" cm="1">
        <f t="array" ref="AE128">INDEX(AE$94:AE$121,$A128)/INDEX(AD$94:AD$121,$A128)-1</f>
        <v>-8.6680291758549188E-2</v>
      </c>
      <c r="AF128" s="13" cm="1">
        <f t="array" ref="AF128">INDEX(AF$94:AF$121,$A128)/INDEX(AE$94:AE$121,$A128)-1</f>
        <v>-8.8172731535461568E-2</v>
      </c>
      <c r="AG128" s="13" cm="1">
        <f t="array" ref="AG128">INDEX(AG$94:AG$121,$A128)/INDEX(AF$94:AF$121,$A128)-1</f>
        <v>-8.5425102441830214E-2</v>
      </c>
      <c r="AH128" s="13" cm="1">
        <f t="array" ref="AH128">INDEX(AH$94:AH$121,$A128)/INDEX(AG$94:AG$121,$A128)-1</f>
        <v>-8.1485885124307544E-2</v>
      </c>
      <c r="AI128" s="13" cm="1">
        <f t="array" ref="AI128">INDEX(AI$94:AI$121,$A128)/INDEX(AH$94:AH$121,$A128)-1</f>
        <v>-8.4369137612065326E-2</v>
      </c>
      <c r="AJ128" s="13" cm="1">
        <f t="array" ref="AJ128">INDEX(AJ$94:AJ$121,$A128)/INDEX(AI$94:AI$121,$A128)-1</f>
        <v>-0.10247195326389447</v>
      </c>
      <c r="AK128" s="13" cm="1">
        <f t="array" ref="AK128">INDEX(AK$94:AK$121,$A128)/INDEX(AJ$94:AJ$121,$A128)-1</f>
        <v>-0.12041880894474433</v>
      </c>
      <c r="AL128" s="13" cm="1">
        <f t="array" ref="AL128">INDEX(AL$94:AL$121,$A128)/INDEX(AK$94:AK$121,$A128)-1</f>
        <v>-0.14811049679129684</v>
      </c>
      <c r="AM128" s="13" cm="1">
        <f t="array" ref="AM128">INDEX(AM$94:AM$121,$A128)/INDEX(AL$94:AL$121,$A128)-1</f>
        <v>-0.18440476796751804</v>
      </c>
      <c r="AN128" s="13" cm="1">
        <f t="array" ref="AN128">INDEX(AN$94:AN$121,$A128)/INDEX(AM$94:AM$121,$A128)-1</f>
        <v>-0.21619093759271923</v>
      </c>
      <c r="AO128" s="13" cm="1">
        <f t="array" ref="AO128">INDEX(AO$94:AO$121,$A128)/INDEX(AN$94:AN$121,$A128)-1</f>
        <v>-0.25081202746119924</v>
      </c>
      <c r="AP128" s="13" cm="1">
        <f t="array" ref="AP128">INDEX(AP$94:AP$121,$A128)/INDEX(AO$94:AO$121,$A128)-1</f>
        <v>-0.28888025169639342</v>
      </c>
      <c r="AQ128" s="13" cm="1">
        <f t="array" ref="AQ128">INDEX(AQ$94:AQ$121,$A128)/INDEX(AP$94:AP$121,$A128)-1</f>
        <v>-0.30965634227619132</v>
      </c>
    </row>
    <row r="129" spans="1:43" outlineLevel="1" x14ac:dyDescent="0.3">
      <c r="A129" cm="1">
        <f t="array" ref="A129">IFERROR(_xlfn.XMATCH($C129&amp;$D129,$C$94:$C$121&amp;$D$94:$D$121),".")</f>
        <v>4</v>
      </c>
      <c r="C129" t="s">
        <v>15</v>
      </c>
      <c r="D129" t="s">
        <v>2</v>
      </c>
      <c r="G129" s="13" cm="1">
        <f t="array" ref="G129">INDEX(G$94:G$121,$A129)/INDEX(F$94:F$121,$A129)-1</f>
        <v>1.1444251104269831E-2</v>
      </c>
      <c r="H129" s="13" cm="1">
        <f t="array" ref="H129">INDEX(H$94:H$121,$A129)/INDEX(G$94:G$121,$A129)-1</f>
        <v>1.5830741745517019E-2</v>
      </c>
      <c r="I129" s="13" cm="1">
        <f t="array" ref="I129">INDEX(I$94:I$121,$A129)/INDEX(H$94:H$121,$A129)-1</f>
        <v>-5.7174029865329157E-2</v>
      </c>
      <c r="J129" s="13" cm="1">
        <f t="array" ref="J129">INDEX(J$94:J$121,$A129)/INDEX(I$94:I$121,$A129)-1</f>
        <v>3.4025354934539287E-3</v>
      </c>
      <c r="K129" s="13" cm="1">
        <f t="array" ref="K129">INDEX(K$94:K$121,$A129)/INDEX(J$94:J$121,$A129)-1</f>
        <v>1.6300886479043042E-2</v>
      </c>
      <c r="L129" s="13" cm="1">
        <f t="array" ref="L129">INDEX(L$94:L$121,$A129)/INDEX(K$94:K$121,$A129)-1</f>
        <v>1.3464991023339312E-2</v>
      </c>
      <c r="M129" s="13" cm="1">
        <f t="array" ref="M129">INDEX(M$94:M$121,$A129)/INDEX(L$94:L$121,$A129)-1</f>
        <v>1.450607483663946E-2</v>
      </c>
      <c r="N129" s="13" cm="1">
        <f t="array" ref="N129">INDEX(N$94:N$121,$A129)/INDEX(M$94:M$121,$A129)-1</f>
        <v>1.8005106663371961E-2</v>
      </c>
      <c r="O129" s="13" cm="1">
        <f t="array" ref="O129">INDEX(O$94:O$121,$A129)/INDEX(N$94:N$121,$A129)-1</f>
        <v>1.4400417489239148E-2</v>
      </c>
      <c r="P129" s="13" cm="1">
        <f t="array" ref="P129">INDEX(P$94:P$121,$A129)/INDEX(O$94:O$121,$A129)-1</f>
        <v>1.3268107153727948E-2</v>
      </c>
      <c r="Q129" s="13" cm="1">
        <f t="array" ref="Q129">INDEX(Q$94:Q$121,$A129)/INDEX(P$94:P$121,$A129)-1</f>
        <v>5.8302100355784869E-3</v>
      </c>
      <c r="R129" s="13" cm="1">
        <f t="array" ref="R129">INDEX(R$94:R$121,$A129)/INDEX(Q$94:Q$121,$A129)-1</f>
        <v>-7.4801394282173472E-3</v>
      </c>
      <c r="S129" s="13" cm="1">
        <f t="array" ref="S129">INDEX(S$94:S$121,$A129)/INDEX(R$94:R$121,$A129)-1</f>
        <v>-7.5457213730510952E-3</v>
      </c>
      <c r="T129" s="13" cm="1">
        <f t="array" ref="T129">INDEX(T$94:T$121,$A129)/INDEX(S$94:S$121,$A129)-1</f>
        <v>-9.6787694231085242E-3</v>
      </c>
      <c r="U129" s="13" cm="1">
        <f t="array" ref="U129">INDEX(U$94:U$121,$A129)/INDEX(T$94:T$121,$A129)-1</f>
        <v>-1.1142615734729411E-2</v>
      </c>
      <c r="V129" s="13" cm="1">
        <f t="array" ref="V129">INDEX(V$94:V$121,$A129)/INDEX(U$94:U$121,$A129)-1</f>
        <v>-1.3355640586459772E-2</v>
      </c>
      <c r="W129" s="13" cm="1">
        <f t="array" ref="W129">INDEX(W$94:W$121,$A129)/INDEX(V$94:V$121,$A129)-1</f>
        <v>-1.8469370541053576E-2</v>
      </c>
      <c r="X129" s="13" cm="1">
        <f t="array" ref="X129">INDEX(X$94:X$121,$A129)/INDEX(W$94:W$121,$A129)-1</f>
        <v>-2.5928368597874063E-2</v>
      </c>
      <c r="Y129" s="13" cm="1">
        <f t="array" ref="Y129">INDEX(Y$94:Y$121,$A129)/INDEX(X$94:X$121,$A129)-1</f>
        <v>-3.4497168159719815E-2</v>
      </c>
      <c r="Z129" s="13" cm="1">
        <f t="array" ref="Z129">INDEX(Z$94:Z$121,$A129)/INDEX(Y$94:Y$121,$A129)-1</f>
        <v>-4.7991303020507359E-2</v>
      </c>
      <c r="AA129" s="13" cm="1">
        <f t="array" ref="AA129">INDEX(AA$94:AA$121,$A129)/INDEX(Z$94:Z$121,$A129)-1</f>
        <v>-6.1874762883134427E-2</v>
      </c>
      <c r="AB129" s="13" cm="1">
        <f t="array" ref="AB129">INDEX(AB$94:AB$121,$A129)/INDEX(AA$94:AA$121,$A129)-1</f>
        <v>-7.4669932702323027E-2</v>
      </c>
      <c r="AC129" s="13" cm="1">
        <f t="array" ref="AC129">INDEX(AC$94:AC$121,$A129)/INDEX(AB$94:AB$121,$A129)-1</f>
        <v>-8.3766669446858621E-2</v>
      </c>
      <c r="AD129" s="13" cm="1">
        <f t="array" ref="AD129">INDEX(AD$94:AD$121,$A129)/INDEX(AC$94:AC$121,$A129)-1</f>
        <v>-8.7466513526657574E-2</v>
      </c>
      <c r="AE129" s="13" cm="1">
        <f t="array" ref="AE129">INDEX(AE$94:AE$121,$A129)/INDEX(AD$94:AD$121,$A129)-1</f>
        <v>-8.7632180704035889E-2</v>
      </c>
      <c r="AF129" s="13" cm="1">
        <f t="array" ref="AF129">INDEX(AF$94:AF$121,$A129)/INDEX(AE$94:AE$121,$A129)-1</f>
        <v>-8.920498887177386E-2</v>
      </c>
      <c r="AG129" s="13" cm="1">
        <f t="array" ref="AG129">INDEX(AG$94:AG$121,$A129)/INDEX(AF$94:AF$121,$A129)-1</f>
        <v>-8.6154768927541592E-2</v>
      </c>
      <c r="AH129" s="13" cm="1">
        <f t="array" ref="AH129">INDEX(AH$94:AH$121,$A129)/INDEX(AG$94:AG$121,$A129)-1</f>
        <v>-8.1803231963209377E-2</v>
      </c>
      <c r="AI129" s="13" cm="1">
        <f t="array" ref="AI129">INDEX(AI$94:AI$121,$A129)/INDEX(AH$94:AH$121,$A129)-1</f>
        <v>-8.4231470385262908E-2</v>
      </c>
      <c r="AJ129" s="13" cm="1">
        <f t="array" ref="AJ129">INDEX(AJ$94:AJ$121,$A129)/INDEX(AI$94:AI$121,$A129)-1</f>
        <v>-0.10199166346932076</v>
      </c>
      <c r="AK129" s="13" cm="1">
        <f t="array" ref="AK129">INDEX(AK$94:AK$121,$A129)/INDEX(AJ$94:AJ$121,$A129)-1</f>
        <v>-0.12007634981550763</v>
      </c>
      <c r="AL129" s="13" cm="1">
        <f t="array" ref="AL129">INDEX(AL$94:AL$121,$A129)/INDEX(AK$94:AK$121,$A129)-1</f>
        <v>-0.14802124349510226</v>
      </c>
      <c r="AM129" s="13" cm="1">
        <f t="array" ref="AM129">INDEX(AM$94:AM$121,$A129)/INDEX(AL$94:AL$121,$A129)-1</f>
        <v>-0.18439309917707347</v>
      </c>
      <c r="AN129" s="13" cm="1">
        <f t="array" ref="AN129">INDEX(AN$94:AN$121,$A129)/INDEX(AM$94:AM$121,$A129)-1</f>
        <v>-0.21616117369712951</v>
      </c>
      <c r="AO129" s="13" cm="1">
        <f t="array" ref="AO129">INDEX(AO$94:AO$121,$A129)/INDEX(AN$94:AN$121,$A129)-1</f>
        <v>-0.2510576908228066</v>
      </c>
      <c r="AP129" s="13" cm="1">
        <f t="array" ref="AP129">INDEX(AP$94:AP$121,$A129)/INDEX(AO$94:AO$121,$A129)-1</f>
        <v>-0.28956344571628267</v>
      </c>
      <c r="AQ129" s="13" cm="1">
        <f t="array" ref="AQ129">INDEX(AQ$94:AQ$121,$A129)/INDEX(AP$94:AP$121,$A129)-1</f>
        <v>-0.31117848822954486</v>
      </c>
    </row>
    <row r="130" spans="1:43" outlineLevel="1" x14ac:dyDescent="0.3">
      <c r="A130" cm="1">
        <f t="array" ref="A130">IFERROR(_xlfn.XMATCH($C130&amp;$D130,$C$94:$C$121&amp;$D$94:$D$121),".")</f>
        <v>5</v>
      </c>
      <c r="C130" t="s">
        <v>15</v>
      </c>
      <c r="D130" t="s">
        <v>3</v>
      </c>
      <c r="G130" s="13" cm="1">
        <f t="array" ref="G130">INDEX(G$94:G$121,$A130)/INDEX(F$94:F$121,$A130)-1</f>
        <v>1.584462049578339E-2</v>
      </c>
      <c r="H130" s="13" cm="1">
        <f t="array" ref="H130">INDEX(H$94:H$121,$A130)/INDEX(G$94:G$121,$A130)-1</f>
        <v>1.5597484276729467E-2</v>
      </c>
      <c r="I130" s="13" cm="1">
        <f t="array" ref="I130">INDEX(I$94:I$121,$A130)/INDEX(H$94:H$121,$A130)-1</f>
        <v>-2.0312112955164774E-2</v>
      </c>
      <c r="J130" s="13" cm="1">
        <f t="array" ref="J130">INDEX(J$94:J$121,$A130)/INDEX(I$94:I$121,$A130)-1</f>
        <v>5.3097345132744334E-3</v>
      </c>
      <c r="K130" s="13" cm="1">
        <f t="array" ref="K130">INDEX(K$94:K$121,$A130)/INDEX(J$94:J$121,$A130)-1</f>
        <v>1.2575452716297786E-2</v>
      </c>
      <c r="L130" s="13" cm="1">
        <f t="array" ref="L130">INDEX(L$94:L$121,$A130)/INDEX(K$94:K$121,$A130)-1</f>
        <v>1.6145057128663654E-2</v>
      </c>
      <c r="M130" s="13" cm="1">
        <f t="array" ref="M130">INDEX(M$94:M$121,$A130)/INDEX(L$94:L$121,$A130)-1</f>
        <v>1.4666340747984119E-3</v>
      </c>
      <c r="N130" s="13" cm="1">
        <f t="array" ref="N130">INDEX(N$94:N$121,$A130)/INDEX(M$94:M$121,$A130)-1</f>
        <v>0</v>
      </c>
      <c r="O130" s="13" cm="1">
        <f t="array" ref="O130">INDEX(O$94:O$121,$A130)/INDEX(N$94:N$121,$A130)-1</f>
        <v>-5.4918232853307103E-4</v>
      </c>
      <c r="P130" s="13" cm="1">
        <f t="array" ref="P130">INDEX(P$94:P$121,$A130)/INDEX(O$94:O$121,$A130)-1</f>
        <v>6.513218145185462E-4</v>
      </c>
      <c r="Q130" s="13" cm="1">
        <f t="array" ref="Q130">INDEX(Q$94:Q$121,$A130)/INDEX(P$94:P$121,$A130)-1</f>
        <v>6.3039715020485332E-4</v>
      </c>
      <c r="R130" s="13" cm="1">
        <f t="array" ref="R130">INDEX(R$94:R$121,$A130)/INDEX(Q$94:Q$121,$A130)-1</f>
        <v>-2.288760372875942E-2</v>
      </c>
      <c r="S130" s="13" cm="1">
        <f t="array" ref="S130">INDEX(S$94:S$121,$A130)/INDEX(R$94:R$121,$A130)-1</f>
        <v>-3.1595397989447216E-2</v>
      </c>
      <c r="T130" s="13" cm="1">
        <f t="array" ref="T130">INDEX(T$94:T$121,$A130)/INDEX(S$94:S$121,$A130)-1</f>
        <v>-4.8560773601140417E-2</v>
      </c>
      <c r="U130" s="13" cm="1">
        <f t="array" ref="U130">INDEX(U$94:U$121,$A130)/INDEX(T$94:T$121,$A130)-1</f>
        <v>-6.1294506808783233E-2</v>
      </c>
      <c r="V130" s="13" cm="1">
        <f t="array" ref="V130">INDEX(V$94:V$121,$A130)/INDEX(U$94:U$121,$A130)-1</f>
        <v>-7.4074544034505529E-2</v>
      </c>
      <c r="W130" s="13" cm="1">
        <f t="array" ref="W130">INDEX(W$94:W$121,$A130)/INDEX(V$94:V$121,$A130)-1</f>
        <v>-8.6775036818192208E-2</v>
      </c>
      <c r="X130" s="13" cm="1">
        <f t="array" ref="X130">INDEX(X$94:X$121,$A130)/INDEX(W$94:W$121,$A130)-1</f>
        <v>-0.10584944740636981</v>
      </c>
      <c r="Y130" s="13" cm="1">
        <f t="array" ref="Y130">INDEX(Y$94:Y$121,$A130)/INDEX(X$94:X$121,$A130)-1</f>
        <v>-0.1193480401099305</v>
      </c>
      <c r="Z130" s="13" cm="1">
        <f t="array" ref="Z130">INDEX(Z$94:Z$121,$A130)/INDEX(Y$94:Y$121,$A130)-1</f>
        <v>-0.12451586813127724</v>
      </c>
      <c r="AA130" s="13" cm="1">
        <f t="array" ref="AA130">INDEX(AA$94:AA$121,$A130)/INDEX(Z$94:Z$121,$A130)-1</f>
        <v>-0.11938388056559679</v>
      </c>
      <c r="AB130" s="13" cm="1">
        <f t="array" ref="AB130">INDEX(AB$94:AB$121,$A130)/INDEX(AA$94:AA$121,$A130)-1</f>
        <v>-0.10860104741640586</v>
      </c>
      <c r="AC130" s="13" cm="1">
        <f t="array" ref="AC130">INDEX(AC$94:AC$121,$A130)/INDEX(AB$94:AB$121,$A130)-1</f>
        <v>-9.1085223317228681E-2</v>
      </c>
      <c r="AD130" s="13" cm="1">
        <f t="array" ref="AD130">INDEX(AD$94:AD$121,$A130)/INDEX(AC$94:AC$121,$A130)-1</f>
        <v>-6.7858158223370824E-2</v>
      </c>
      <c r="AE130" s="13" cm="1">
        <f t="array" ref="AE130">INDEX(AE$94:AE$121,$A130)/INDEX(AD$94:AD$121,$A130)-1</f>
        <v>-5.6096134791412955E-2</v>
      </c>
      <c r="AF130" s="13" cm="1">
        <f t="array" ref="AF130">INDEX(AF$94:AF$121,$A130)/INDEX(AE$94:AE$121,$A130)-1</f>
        <v>-5.6006463651823712E-2</v>
      </c>
      <c r="AG130" s="13" cm="1">
        <f t="array" ref="AG130">INDEX(AG$94:AG$121,$A130)/INDEX(AF$94:AF$121,$A130)-1</f>
        <v>-6.3781328129900117E-2</v>
      </c>
      <c r="AH130" s="13" cm="1">
        <f t="array" ref="AH130">INDEX(AH$94:AH$121,$A130)/INDEX(AG$94:AG$121,$A130)-1</f>
        <v>-7.2760702722691195E-2</v>
      </c>
      <c r="AI130" s="13" cm="1">
        <f t="array" ref="AI130">INDEX(AI$94:AI$121,$A130)/INDEX(AH$94:AH$121,$A130)-1</f>
        <v>-8.9133101831235684E-2</v>
      </c>
      <c r="AJ130" s="13" cm="1">
        <f t="array" ref="AJ130">INDEX(AJ$94:AJ$121,$A130)/INDEX(AI$94:AI$121,$A130)-1</f>
        <v>-0.11818048090479827</v>
      </c>
      <c r="AK130" s="13" cm="1">
        <f t="array" ref="AK130">INDEX(AK$94:AK$121,$A130)/INDEX(AJ$94:AJ$121,$A130)-1</f>
        <v>-0.13216701773081885</v>
      </c>
      <c r="AL130" s="13" cm="1">
        <f t="array" ref="AL130">INDEX(AL$94:AL$121,$A130)/INDEX(AK$94:AK$121,$A130)-1</f>
        <v>-0.1509968698219013</v>
      </c>
      <c r="AM130" s="13" cm="1">
        <f t="array" ref="AM130">INDEX(AM$94:AM$121,$A130)/INDEX(AL$94:AL$121,$A130)-1</f>
        <v>-0.1841082725843185</v>
      </c>
      <c r="AN130" s="13" cm="1">
        <f t="array" ref="AN130">INDEX(AN$94:AN$121,$A130)/INDEX(AM$94:AM$121,$A130)-1</f>
        <v>-0.218754564074784</v>
      </c>
      <c r="AO130" s="13" cm="1">
        <f t="array" ref="AO130">INDEX(AO$94:AO$121,$A130)/INDEX(AN$94:AN$121,$A130)-1</f>
        <v>-0.24413148886078118</v>
      </c>
      <c r="AP130" s="13" cm="1">
        <f t="array" ref="AP130">INDEX(AP$94:AP$121,$A130)/INDEX(AO$94:AO$121,$A130)-1</f>
        <v>-0.26259947906416548</v>
      </c>
      <c r="AQ130" s="13" cm="1">
        <f t="array" ref="AQ130">INDEX(AQ$94:AQ$121,$A130)/INDEX(AP$94:AP$121,$A130)-1</f>
        <v>-0.25224529663287576</v>
      </c>
    </row>
    <row r="131" spans="1:43" outlineLevel="1" x14ac:dyDescent="0.3">
      <c r="A131" cm="1">
        <f t="array" ref="A131">IFERROR(_xlfn.XMATCH($C131&amp;$D131,$C$94:$C$121&amp;$D$94:$D$121),".")</f>
        <v>6</v>
      </c>
      <c r="C131" t="s">
        <v>15</v>
      </c>
      <c r="D131" t="s">
        <v>4</v>
      </c>
      <c r="G131" s="13" cm="1">
        <f t="array" ref="G131">INDEX(G$94:G$121,$A131)/INDEX(F$94:F$121,$A131)-1</f>
        <v>-0.11864406779661019</v>
      </c>
      <c r="H131" s="13" cm="1">
        <f t="array" ref="H131">INDEX(H$94:H$121,$A131)/INDEX(G$94:G$121,$A131)-1</f>
        <v>-1.9230769230769273E-2</v>
      </c>
      <c r="I131" s="13" cm="1">
        <f t="array" ref="I131">INDEX(I$94:I$121,$A131)/INDEX(H$94:H$121,$A131)-1</f>
        <v>-0.10784313725490191</v>
      </c>
      <c r="J131" s="13" cm="1">
        <f t="array" ref="J131">INDEX(J$94:J$121,$A131)/INDEX(I$94:I$121,$A131)-1</f>
        <v>0</v>
      </c>
      <c r="K131" s="13" cm="1">
        <f t="array" ref="K131">INDEX(K$94:K$121,$A131)/INDEX(J$94:J$121,$A131)-1</f>
        <v>0</v>
      </c>
      <c r="L131" s="13" cm="1">
        <f t="array" ref="L131">INDEX(L$94:L$121,$A131)/INDEX(K$94:K$121,$A131)-1</f>
        <v>2.19780219780219E-2</v>
      </c>
      <c r="M131" s="13" cm="1">
        <f t="array" ref="M131">INDEX(M$94:M$121,$A131)/INDEX(L$94:L$121,$A131)-1</f>
        <v>3.2258064516129004E-2</v>
      </c>
      <c r="N131" s="13" cm="1">
        <f t="array" ref="N131">INDEX(N$94:N$121,$A131)/INDEX(M$94:M$121,$A131)-1</f>
        <v>3.125E-2</v>
      </c>
      <c r="O131" s="13" cm="1">
        <f t="array" ref="O131">INDEX(O$94:O$121,$A131)/INDEX(N$94:N$121,$A131)-1</f>
        <v>9.2525252525252899E-3</v>
      </c>
      <c r="P131" s="13" cm="1">
        <f t="array" ref="P131">INDEX(P$94:P$121,$A131)/INDEX(O$94:O$121,$A131)-1</f>
        <v>3.3428079586852455E-3</v>
      </c>
      <c r="Q131" s="13" cm="1">
        <f t="array" ref="Q131">INDEX(Q$94:Q$121,$A131)/INDEX(P$94:P$121,$A131)-1</f>
        <v>1.7456359102244301E-2</v>
      </c>
      <c r="R131" s="13" cm="1">
        <f t="array" ref="R131">INDEX(R$94:R$121,$A131)/INDEX(Q$94:Q$121,$A131)-1</f>
        <v>-6.92945470850026E-2</v>
      </c>
      <c r="S131" s="13" cm="1">
        <f t="array" ref="S131">INDEX(S$94:S$121,$A131)/INDEX(R$94:R$121,$A131)-1</f>
        <v>-9.8419380027966352E-2</v>
      </c>
      <c r="T131" s="13" cm="1">
        <f t="array" ref="T131">INDEX(T$94:T$121,$A131)/INDEX(S$94:S$121,$A131)-1</f>
        <v>-0.10706435200053677</v>
      </c>
      <c r="U131" s="13" cm="1">
        <f t="array" ref="U131">INDEX(U$94:U$121,$A131)/INDEX(T$94:T$121,$A131)-1</f>
        <v>-5.3790034973861367E-2</v>
      </c>
      <c r="V131" s="13" cm="1">
        <f t="array" ref="V131">INDEX(V$94:V$121,$A131)/INDEX(U$94:U$121,$A131)-1</f>
        <v>-3.611640210401923E-2</v>
      </c>
      <c r="W131" s="13" cm="1">
        <f t="array" ref="W131">INDEX(W$94:W$121,$A131)/INDEX(V$94:V$121,$A131)-1</f>
        <v>-3.3063968218249307E-2</v>
      </c>
      <c r="X131" s="13" cm="1">
        <f t="array" ref="X131">INDEX(X$94:X$121,$A131)/INDEX(W$94:W$121,$A131)-1</f>
        <v>-2.537115732125006E-2</v>
      </c>
      <c r="Y131" s="13" cm="1">
        <f t="array" ref="Y131">INDEX(Y$94:Y$121,$A131)/INDEX(X$94:X$121,$A131)-1</f>
        <v>-2.330042945860733E-2</v>
      </c>
      <c r="Z131" s="13" cm="1">
        <f t="array" ref="Z131">INDEX(Z$94:Z$121,$A131)/INDEX(Y$94:Y$121,$A131)-1</f>
        <v>-2.5030237456178384E-2</v>
      </c>
      <c r="AA131" s="13" cm="1">
        <f t="array" ref="AA131">INDEX(AA$94:AA$121,$A131)/INDEX(Z$94:Z$121,$A131)-1</f>
        <v>-2.1705119363415126E-2</v>
      </c>
      <c r="AB131" s="13" cm="1">
        <f t="array" ref="AB131">INDEX(AB$94:AB$121,$A131)/INDEX(AA$94:AA$121,$A131)-1</f>
        <v>-2.0630968667067151E-2</v>
      </c>
      <c r="AC131" s="13" cm="1">
        <f t="array" ref="AC131">INDEX(AC$94:AC$121,$A131)/INDEX(AB$94:AB$121,$A131)-1</f>
        <v>-2.6630964915398736E-2</v>
      </c>
      <c r="AD131" s="13" cm="1">
        <f t="array" ref="AD131">INDEX(AD$94:AD$121,$A131)/INDEX(AC$94:AC$121,$A131)-1</f>
        <v>-3.1514325689384948E-2</v>
      </c>
      <c r="AE131" s="13" cm="1">
        <f t="array" ref="AE131">INDEX(AE$94:AE$121,$A131)/INDEX(AD$94:AD$121,$A131)-1</f>
        <v>-3.2212925770585987E-2</v>
      </c>
      <c r="AF131" s="13" cm="1">
        <f t="array" ref="AF131">INDEX(AF$94:AF$121,$A131)/INDEX(AE$94:AE$121,$A131)-1</f>
        <v>-3.4385482971713399E-2</v>
      </c>
      <c r="AG131" s="13" cm="1">
        <f t="array" ref="AG131">INDEX(AG$94:AG$121,$A131)/INDEX(AF$94:AF$121,$A131)-1</f>
        <v>-4.4518379975017064E-2</v>
      </c>
      <c r="AH131" s="13" cm="1">
        <f t="array" ref="AH131">INDEX(AH$94:AH$121,$A131)/INDEX(AG$94:AG$121,$A131)-1</f>
        <v>-5.6677155645189825E-2</v>
      </c>
      <c r="AI131" s="13" cm="1">
        <f t="array" ref="AI131">INDEX(AI$94:AI$121,$A131)/INDEX(AH$94:AH$121,$A131)-1</f>
        <v>-7.8045067584116334E-2</v>
      </c>
      <c r="AJ131" s="13" cm="1">
        <f t="array" ref="AJ131">INDEX(AJ$94:AJ$121,$A131)/INDEX(AI$94:AI$121,$A131)-1</f>
        <v>-9.6916938388887486E-2</v>
      </c>
      <c r="AK131" s="13" cm="1">
        <f t="array" ref="AK131">INDEX(AK$94:AK$121,$A131)/INDEX(AJ$94:AJ$121,$A131)-1</f>
        <v>-0.11102395941654553</v>
      </c>
      <c r="AL131" s="13" cm="1">
        <f t="array" ref="AL131">INDEX(AL$94:AL$121,$A131)/INDEX(AK$94:AK$121,$A131)-1</f>
        <v>-0.14908465151553341</v>
      </c>
      <c r="AM131" s="13" cm="1">
        <f t="array" ref="AM131">INDEX(AM$94:AM$121,$A131)/INDEX(AL$94:AL$121,$A131)-1</f>
        <v>-0.19502433961821686</v>
      </c>
      <c r="AN131" s="13" cm="1">
        <f t="array" ref="AN131">INDEX(AN$94:AN$121,$A131)/INDEX(AM$94:AM$121,$A131)-1</f>
        <v>-0.19135045571864984</v>
      </c>
      <c r="AO131" s="13" cm="1">
        <f t="array" ref="AO131">INDEX(AO$94:AO$121,$A131)/INDEX(AN$94:AN$121,$A131)-1</f>
        <v>-0.22815760177233813</v>
      </c>
      <c r="AP131" s="13" cm="1">
        <f t="array" ref="AP131">INDEX(AP$94:AP$121,$A131)/INDEX(AO$94:AO$121,$A131)-1</f>
        <v>-0.34505865347593623</v>
      </c>
      <c r="AQ131" s="13" cm="1">
        <f t="array" ref="AQ131">INDEX(AQ$94:AQ$121,$A131)/INDEX(AP$94:AP$121,$A131)-1</f>
        <v>-0.46218689945712599</v>
      </c>
    </row>
    <row r="132" spans="1:43" outlineLevel="1" x14ac:dyDescent="0.3">
      <c r="A132" cm="1">
        <f t="array" ref="A132">IFERROR(_xlfn.XMATCH($C132&amp;$D132,$C$94:$C$121&amp;$D$94:$D$121),".")</f>
        <v>23</v>
      </c>
      <c r="C132" t="s">
        <v>15</v>
      </c>
      <c r="D132" t="s">
        <v>22</v>
      </c>
      <c r="G132" s="13" cm="1">
        <f t="array" ref="G132">INDEX(G$94:G$121,$A132)/INDEX(F$94:F$121,$A132)-1</f>
        <v>1.1473534067932167E-2</v>
      </c>
      <c r="H132" s="13" cm="1">
        <f t="array" ref="H132">INDEX(H$94:H$121,$A132)/INDEX(G$94:G$121,$A132)-1</f>
        <v>1.5759867350575663E-2</v>
      </c>
      <c r="I132" s="13" cm="1">
        <f t="array" ref="I132">INDEX(I$94:I$121,$A132)/INDEX(H$94:H$121,$A132)-1</f>
        <v>-5.4982608165008884E-2</v>
      </c>
      <c r="J132" s="13" cm="1">
        <f t="array" ref="J132">INDEX(J$94:J$121,$A132)/INDEX(I$94:I$121,$A132)-1</f>
        <v>3.5193077618493884E-3</v>
      </c>
      <c r="K132" s="13" cm="1">
        <f t="array" ref="K132">INDEX(K$94:K$121,$A132)/INDEX(J$94:J$121,$A132)-1</f>
        <v>1.6038737492358734E-2</v>
      </c>
      <c r="L132" s="13" cm="1">
        <f t="array" ref="L132">INDEX(L$94:L$121,$A132)/INDEX(K$94:K$121,$A132)-1</f>
        <v>1.3648094491679696E-2</v>
      </c>
      <c r="M132" s="13" cm="1">
        <f t="array" ref="M132">INDEX(M$94:M$121,$A132)/INDEX(L$94:L$121,$A132)-1</f>
        <v>1.3698630136986356E-2</v>
      </c>
      <c r="N132" s="13" cm="1">
        <f t="array" ref="N132">INDEX(N$94:N$121,$A132)/INDEX(M$94:M$121,$A132)-1</f>
        <v>1.6888039693056855E-2</v>
      </c>
      <c r="O132" s="13" cm="1">
        <f t="array" ref="O132">INDEX(O$94:O$121,$A132)/INDEX(N$94:N$121,$A132)-1</f>
        <v>1.3464602842682583E-2</v>
      </c>
      <c r="P132" s="13" cm="1">
        <f t="array" ref="P132">INDEX(P$94:P$121,$A132)/INDEX(O$94:O$121,$A132)-1</f>
        <v>1.2480842733002762E-2</v>
      </c>
      <c r="Q132" s="13" cm="1">
        <f t="array" ref="Q132">INDEX(Q$94:Q$121,$A132)/INDEX(P$94:P$121,$A132)-1</f>
        <v>5.532793125021751E-3</v>
      </c>
      <c r="R132" s="13" cm="1">
        <f t="array" ref="R132">INDEX(R$94:R$121,$A132)/INDEX(Q$94:Q$121,$A132)-1</f>
        <v>-8.500460071071414E-3</v>
      </c>
      <c r="S132" s="13" cm="1">
        <f t="array" ref="S132">INDEX(S$94:S$121,$A132)/INDEX(R$94:R$121,$A132)-1</f>
        <v>-9.1005833439310457E-3</v>
      </c>
      <c r="T132" s="13" cm="1">
        <f t="array" ref="T132">INDEX(T$94:T$121,$A132)/INDEX(S$94:S$121,$A132)-1</f>
        <v>-1.2058202150720843E-2</v>
      </c>
      <c r="U132" s="13" cm="1">
        <f t="array" ref="U132">INDEX(U$94:U$121,$A132)/INDEX(T$94:T$121,$A132)-1</f>
        <v>-1.3992872465319772E-2</v>
      </c>
      <c r="V132" s="13" cm="1">
        <f t="array" ref="V132">INDEX(V$94:V$121,$A132)/INDEX(U$94:U$121,$A132)-1</f>
        <v>-1.6609317092101006E-2</v>
      </c>
      <c r="W132" s="13" cm="1">
        <f t="array" ref="W132">INDEX(W$94:W$121,$A132)/INDEX(V$94:V$121,$A132)-1</f>
        <v>-2.190482404687133E-2</v>
      </c>
      <c r="X132" s="13" cm="1">
        <f t="array" ref="X132">INDEX(X$94:X$121,$A132)/INDEX(W$94:W$121,$A132)-1</f>
        <v>-2.9663486482295442E-2</v>
      </c>
      <c r="Y132" s="13" cm="1">
        <f t="array" ref="Y132">INDEX(Y$94:Y$121,$A132)/INDEX(X$94:X$121,$A132)-1</f>
        <v>-3.8139821754453185E-2</v>
      </c>
      <c r="Z132" s="13" cm="1">
        <f t="array" ref="Z132">INDEX(Z$94:Z$121,$A132)/INDEX(Y$94:Y$121,$A132)-1</f>
        <v>-5.0983947914527095E-2</v>
      </c>
      <c r="AA132" s="13" cm="1">
        <f t="array" ref="AA132">INDEX(AA$94:AA$121,$A132)/INDEX(Z$94:Z$121,$A132)-1</f>
        <v>-6.3921712479109605E-2</v>
      </c>
      <c r="AB132" s="13" cm="1">
        <f t="array" ref="AB132">INDEX(AB$94:AB$121,$A132)/INDEX(AA$94:AA$121,$A132)-1</f>
        <v>-7.5767592933554395E-2</v>
      </c>
      <c r="AC132" s="13" cm="1">
        <f t="array" ref="AC132">INDEX(AC$94:AC$121,$A132)/INDEX(AB$94:AB$121,$A132)-1</f>
        <v>-8.3936958893076952E-2</v>
      </c>
      <c r="AD132" s="13" cm="1">
        <f t="array" ref="AD132">INDEX(AD$94:AD$121,$A132)/INDEX(AC$94:AC$121,$A132)-1</f>
        <v>-8.6750130684500992E-2</v>
      </c>
      <c r="AE132" s="13" cm="1">
        <f t="array" ref="AE132">INDEX(AE$94:AE$121,$A132)/INDEX(AD$94:AD$121,$A132)-1</f>
        <v>-8.6500044662061071E-2</v>
      </c>
      <c r="AF132" s="13" cm="1">
        <f t="array" ref="AF132">INDEX(AF$94:AF$121,$A132)/INDEX(AE$94:AE$121,$A132)-1</f>
        <v>-8.7976603550232957E-2</v>
      </c>
      <c r="AG132" s="13" cm="1">
        <f t="array" ref="AG132">INDEX(AG$94:AG$121,$A132)/INDEX(AF$94:AF$121,$A132)-1</f>
        <v>-8.5289201500670764E-2</v>
      </c>
      <c r="AH132" s="13" cm="1">
        <f t="array" ref="AH132">INDEX(AH$94:AH$121,$A132)/INDEX(AG$94:AG$121,$A132)-1</f>
        <v>-8.1430946817566907E-2</v>
      </c>
      <c r="AI132" s="13" cm="1">
        <f t="array" ref="AI132">INDEX(AI$94:AI$121,$A132)/INDEX(AH$94:AH$121,$A132)-1</f>
        <v>-8.4402063677755601E-2</v>
      </c>
      <c r="AJ132" s="13" cm="1">
        <f t="array" ref="AJ132">INDEX(AJ$94:AJ$121,$A132)/INDEX(AI$94:AI$121,$A132)-1</f>
        <v>-0.10257791970174213</v>
      </c>
      <c r="AK132" s="13" cm="1">
        <f t="array" ref="AK132">INDEX(AK$94:AK$121,$A132)/INDEX(AJ$94:AJ$121,$A132)-1</f>
        <v>-0.12049741098091848</v>
      </c>
      <c r="AL132" s="13" cm="1">
        <f t="array" ref="AL132">INDEX(AL$94:AL$121,$A132)/INDEX(AK$94:AK$121,$A132)-1</f>
        <v>-0.14812910653487699</v>
      </c>
      <c r="AM132" s="13" cm="1">
        <f t="array" ref="AM132">INDEX(AM$94:AM$121,$A132)/INDEX(AL$94:AL$121,$A132)-1</f>
        <v>-0.1844013848972389</v>
      </c>
      <c r="AN132" s="13" cm="1">
        <f t="array" ref="AN132">INDEX(AN$94:AN$121,$A132)/INDEX(AM$94:AM$121,$A132)-1</f>
        <v>-0.21621091589079389</v>
      </c>
      <c r="AO132" s="13" cm="1">
        <f t="array" ref="AO132">INDEX(AO$94:AO$121,$A132)/INDEX(AN$94:AN$121,$A132)-1</f>
        <v>-0.25077209512934162</v>
      </c>
      <c r="AP132" s="13" cm="1">
        <f t="array" ref="AP132">INDEX(AP$94:AP$121,$A132)/INDEX(AO$94:AO$121,$A132)-1</f>
        <v>-0.28870102104450446</v>
      </c>
      <c r="AQ132" s="13" cm="1">
        <f t="array" ref="AQ132">INDEX(AQ$94:AQ$121,$A132)/INDEX(AP$94:AP$121,$A132)-1</f>
        <v>-0.309248528819559</v>
      </c>
    </row>
    <row r="133" spans="1:43" outlineLevel="1" x14ac:dyDescent="0.3">
      <c r="A133" cm="1">
        <f t="array" ref="A133">IFERROR(_xlfn.XMATCH($C133&amp;$D133,$C$94:$C$121&amp;$D$94:$D$121),".")</f>
        <v>7</v>
      </c>
      <c r="C133" t="s">
        <v>17</v>
      </c>
      <c r="D133" t="s">
        <v>2</v>
      </c>
      <c r="G133" s="13" cm="1">
        <f t="array" ref="G133">INDEX(G$94:G$121,$A133)/INDEX(F$94:F$121,$A133)-1</f>
        <v>-7.022209779768529E-3</v>
      </c>
      <c r="H133" s="13" cm="1">
        <f t="array" ref="H133">INDEX(H$94:H$121,$A133)/INDEX(G$94:G$121,$A133)-1</f>
        <v>3.1835161995159567E-3</v>
      </c>
      <c r="I133" s="13" cm="1">
        <f t="array" ref="I133">INDEX(I$94:I$121,$A133)/INDEX(H$94:H$121,$A133)-1</f>
        <v>3.7120741946439217E-3</v>
      </c>
      <c r="J133" s="13" cm="1">
        <f t="array" ref="J133">INDEX(J$94:J$121,$A133)/INDEX(I$94:I$121,$A133)-1</f>
        <v>7.3966913223044717E-3</v>
      </c>
      <c r="K133" s="13" cm="1">
        <f t="array" ref="K133">INDEX(K$94:K$121,$A133)/INDEX(J$94:J$121,$A133)-1</f>
        <v>1.3179228239218022E-2</v>
      </c>
      <c r="L133" s="13" cm="1">
        <f t="array" ref="L133">INDEX(L$94:L$121,$A133)/INDEX(K$94:K$121,$A133)-1</f>
        <v>1.3247833939144638E-2</v>
      </c>
      <c r="M133" s="13" cm="1">
        <f t="array" ref="M133">INDEX(M$94:M$121,$A133)/INDEX(L$94:L$121,$A133)-1</f>
        <v>1.1811156861639027E-2</v>
      </c>
      <c r="N133" s="13" cm="1">
        <f t="array" ref="N133">INDEX(N$94:N$121,$A133)/INDEX(M$94:M$121,$A133)-1</f>
        <v>1.0547205993845621E-2</v>
      </c>
      <c r="O133" s="13" cm="1">
        <f t="array" ref="O133">INDEX(O$94:O$121,$A133)/INDEX(N$94:N$121,$A133)-1</f>
        <v>7.1162205697390402E-3</v>
      </c>
      <c r="P133" s="13" cm="1">
        <f t="array" ref="P133">INDEX(P$94:P$121,$A133)/INDEX(O$94:O$121,$A133)-1</f>
        <v>1.0407195206116882E-3</v>
      </c>
      <c r="Q133" s="13" cm="1">
        <f t="array" ref="Q133">INDEX(Q$94:Q$121,$A133)/INDEX(P$94:P$121,$A133)-1</f>
        <v>-3.1955175206286324E-3</v>
      </c>
      <c r="R133" s="13" cm="1">
        <f t="array" ref="R133">INDEX(R$94:R$121,$A133)/INDEX(Q$94:Q$121,$A133)-1</f>
        <v>-7.4801394282173472E-3</v>
      </c>
      <c r="S133" s="13" cm="1">
        <f t="array" ref="S133">INDEX(S$94:S$121,$A133)/INDEX(R$94:R$121,$A133)-1</f>
        <v>-7.5457213730512063E-3</v>
      </c>
      <c r="T133" s="13" cm="1">
        <f t="array" ref="T133">INDEX(T$94:T$121,$A133)/INDEX(S$94:S$121,$A133)-1</f>
        <v>-9.6787694231084132E-3</v>
      </c>
      <c r="U133" s="13" cm="1">
        <f t="array" ref="U133">INDEX(U$94:U$121,$A133)/INDEX(T$94:T$121,$A133)-1</f>
        <v>-1.1142615734729411E-2</v>
      </c>
      <c r="V133" s="13" cm="1">
        <f t="array" ref="V133">INDEX(V$94:V$121,$A133)/INDEX(U$94:U$121,$A133)-1</f>
        <v>-1.3355640586459772E-2</v>
      </c>
      <c r="W133" s="13" cm="1">
        <f t="array" ref="W133">INDEX(W$94:W$121,$A133)/INDEX(V$94:V$121,$A133)-1</f>
        <v>-1.8469370541053576E-2</v>
      </c>
      <c r="X133" s="13" cm="1">
        <f t="array" ref="X133">INDEX(X$94:X$121,$A133)/INDEX(W$94:W$121,$A133)-1</f>
        <v>-2.5928368597874174E-2</v>
      </c>
      <c r="Y133" s="13" cm="1">
        <f t="array" ref="Y133">INDEX(Y$94:Y$121,$A133)/INDEX(X$94:X$121,$A133)-1</f>
        <v>-3.4497168159719704E-2</v>
      </c>
      <c r="Z133" s="13" cm="1">
        <f t="array" ref="Z133">INDEX(Z$94:Z$121,$A133)/INDEX(Y$94:Y$121,$A133)-1</f>
        <v>-4.7991303020507248E-2</v>
      </c>
      <c r="AA133" s="13" cm="1">
        <f t="array" ref="AA133">INDEX(AA$94:AA$121,$A133)/INDEX(Z$94:Z$121,$A133)-1</f>
        <v>-6.1874762883134649E-2</v>
      </c>
      <c r="AB133" s="13" cm="1">
        <f t="array" ref="AB133">INDEX(AB$94:AB$121,$A133)/INDEX(AA$94:AA$121,$A133)-1</f>
        <v>-7.4669932702323027E-2</v>
      </c>
      <c r="AC133" s="13" cm="1">
        <f t="array" ref="AC133">INDEX(AC$94:AC$121,$A133)/INDEX(AB$94:AB$121,$A133)-1</f>
        <v>-8.3766669446858733E-2</v>
      </c>
      <c r="AD133" s="13" cm="1">
        <f t="array" ref="AD133">INDEX(AD$94:AD$121,$A133)/INDEX(AC$94:AC$121,$A133)-1</f>
        <v>-8.7466513526657574E-2</v>
      </c>
      <c r="AE133" s="13" cm="1">
        <f t="array" ref="AE133">INDEX(AE$94:AE$121,$A133)/INDEX(AD$94:AD$121,$A133)-1</f>
        <v>-8.7632180704035889E-2</v>
      </c>
      <c r="AF133" s="13" cm="1">
        <f t="array" ref="AF133">INDEX(AF$94:AF$121,$A133)/INDEX(AE$94:AE$121,$A133)-1</f>
        <v>-8.920498887177386E-2</v>
      </c>
      <c r="AG133" s="13" cm="1">
        <f t="array" ref="AG133">INDEX(AG$94:AG$121,$A133)/INDEX(AF$94:AF$121,$A133)-1</f>
        <v>-8.6154768927541592E-2</v>
      </c>
      <c r="AH133" s="13" cm="1">
        <f t="array" ref="AH133">INDEX(AH$94:AH$121,$A133)/INDEX(AG$94:AG$121,$A133)-1</f>
        <v>-8.1803231963209266E-2</v>
      </c>
      <c r="AI133" s="13" cm="1">
        <f t="array" ref="AI133">INDEX(AI$94:AI$121,$A133)/INDEX(AH$94:AH$121,$A133)-1</f>
        <v>-8.4231470385262908E-2</v>
      </c>
      <c r="AJ133" s="13" cm="1">
        <f t="array" ref="AJ133">INDEX(AJ$94:AJ$121,$A133)/INDEX(AI$94:AI$121,$A133)-1</f>
        <v>-0.10199166346932076</v>
      </c>
      <c r="AK133" s="13" cm="1">
        <f t="array" ref="AK133">INDEX(AK$94:AK$121,$A133)/INDEX(AJ$94:AJ$121,$A133)-1</f>
        <v>-0.12007634981550774</v>
      </c>
      <c r="AL133" s="13" cm="1">
        <f t="array" ref="AL133">INDEX(AL$94:AL$121,$A133)/INDEX(AK$94:AK$121,$A133)-1</f>
        <v>-0.14802124349510226</v>
      </c>
      <c r="AM133" s="13" cm="1">
        <f t="array" ref="AM133">INDEX(AM$94:AM$121,$A133)/INDEX(AL$94:AL$121,$A133)-1</f>
        <v>-0.18439309917707347</v>
      </c>
      <c r="AN133" s="13" cm="1">
        <f t="array" ref="AN133">INDEX(AN$94:AN$121,$A133)/INDEX(AM$94:AM$121,$A133)-1</f>
        <v>-0.21616117369712951</v>
      </c>
      <c r="AO133" s="13" cm="1">
        <f t="array" ref="AO133">INDEX(AO$94:AO$121,$A133)/INDEX(AN$94:AN$121,$A133)-1</f>
        <v>-0.2510576908228066</v>
      </c>
      <c r="AP133" s="13" cm="1">
        <f t="array" ref="AP133">INDEX(AP$94:AP$121,$A133)/INDEX(AO$94:AO$121,$A133)-1</f>
        <v>-0.28956344571628267</v>
      </c>
      <c r="AQ133" s="13" cm="1">
        <f t="array" ref="AQ133">INDEX(AQ$94:AQ$121,$A133)/INDEX(AP$94:AP$121,$A133)-1</f>
        <v>-0.31117848822954486</v>
      </c>
    </row>
    <row r="134" spans="1:43" outlineLevel="1" x14ac:dyDescent="0.3">
      <c r="A134" cm="1">
        <f t="array" ref="A134">IFERROR(_xlfn.XMATCH($C134&amp;$D134,$C$94:$C$121&amp;$D$94:$D$121),".")</f>
        <v>8</v>
      </c>
      <c r="C134" t="s">
        <v>17</v>
      </c>
      <c r="D134" t="s">
        <v>3</v>
      </c>
      <c r="G134" s="13" cm="1">
        <f t="array" ref="G134">INDEX(G$94:G$121,$A134)/INDEX(F$94:F$121,$A134)-1</f>
        <v>6.110868616324705E-3</v>
      </c>
      <c r="H134" s="13" cm="1">
        <f t="array" ref="H134">INDEX(H$94:H$121,$A134)/INDEX(G$94:G$121,$A134)-1</f>
        <v>4.7722342733189649E-3</v>
      </c>
      <c r="I134" s="13" cm="1">
        <f t="array" ref="I134">INDEX(I$94:I$121,$A134)/INDEX(H$94:H$121,$A134)-1</f>
        <v>6.4766839378238572E-3</v>
      </c>
      <c r="J134" s="13" cm="1">
        <f t="array" ref="J134">INDEX(J$94:J$121,$A134)/INDEX(I$94:I$121,$A134)-1</f>
        <v>1.2441012441012367E-2</v>
      </c>
      <c r="K134" s="13" cm="1">
        <f t="array" ref="K134">INDEX(K$94:K$121,$A134)/INDEX(J$94:J$121,$A134)-1</f>
        <v>1.4830508474576343E-2</v>
      </c>
      <c r="L134" s="13" cm="1">
        <f t="array" ref="L134">INDEX(L$94:L$121,$A134)/INDEX(K$94:K$121,$A134)-1</f>
        <v>1.2943632567849583E-2</v>
      </c>
      <c r="M134" s="13" cm="1">
        <f t="array" ref="M134">INDEX(M$94:M$121,$A134)/INDEX(L$94:L$121,$A134)-1</f>
        <v>9.8928276999175058E-3</v>
      </c>
      <c r="N134" s="13" cm="1">
        <f t="array" ref="N134">INDEX(N$94:N$121,$A134)/INDEX(M$94:M$121,$A134)-1</f>
        <v>6.9387755102041648E-3</v>
      </c>
      <c r="O134" s="13" cm="1">
        <f t="array" ref="O134">INDEX(O$94:O$121,$A134)/INDEX(N$94:N$121,$A134)-1</f>
        <v>7.2963113092825438E-3</v>
      </c>
      <c r="P134" s="13" cm="1">
        <f t="array" ref="P134">INDEX(P$94:P$121,$A134)/INDEX(O$94:O$121,$A134)-1</f>
        <v>5.6338028169014009E-3</v>
      </c>
      <c r="Q134" s="13" cm="1">
        <f t="array" ref="Q134">INDEX(Q$94:Q$121,$A134)/INDEX(P$94:P$121,$A134)-1</f>
        <v>8.4033613445377853E-3</v>
      </c>
      <c r="R134" s="13" cm="1">
        <f t="array" ref="R134">INDEX(R$94:R$121,$A134)/INDEX(Q$94:Q$121,$A134)-1</f>
        <v>-2.2887603728759531E-2</v>
      </c>
      <c r="S134" s="13" cm="1">
        <f t="array" ref="S134">INDEX(S$94:S$121,$A134)/INDEX(R$94:R$121,$A134)-1</f>
        <v>-3.1595397989447216E-2</v>
      </c>
      <c r="T134" s="13" cm="1">
        <f t="array" ref="T134">INDEX(T$94:T$121,$A134)/INDEX(S$94:S$121,$A134)-1</f>
        <v>-4.8560773601140417E-2</v>
      </c>
      <c r="U134" s="13" cm="1">
        <f t="array" ref="U134">INDEX(U$94:U$121,$A134)/INDEX(T$94:T$121,$A134)-1</f>
        <v>-6.1294506808783233E-2</v>
      </c>
      <c r="V134" s="13" cm="1">
        <f t="array" ref="V134">INDEX(V$94:V$121,$A134)/INDEX(U$94:U$121,$A134)-1</f>
        <v>-7.4074544034505529E-2</v>
      </c>
      <c r="W134" s="13" cm="1">
        <f t="array" ref="W134">INDEX(W$94:W$121,$A134)/INDEX(V$94:V$121,$A134)-1</f>
        <v>-8.6775036818192208E-2</v>
      </c>
      <c r="X134" s="13" cm="1">
        <f t="array" ref="X134">INDEX(X$94:X$121,$A134)/INDEX(W$94:W$121,$A134)-1</f>
        <v>-0.10584944740636981</v>
      </c>
      <c r="Y134" s="13" cm="1">
        <f t="array" ref="Y134">INDEX(Y$94:Y$121,$A134)/INDEX(X$94:X$121,$A134)-1</f>
        <v>-0.1193480401099305</v>
      </c>
      <c r="Z134" s="13" cm="1">
        <f t="array" ref="Z134">INDEX(Z$94:Z$121,$A134)/INDEX(Y$94:Y$121,$A134)-1</f>
        <v>-0.12451586813127724</v>
      </c>
      <c r="AA134" s="13" cm="1">
        <f t="array" ref="AA134">INDEX(AA$94:AA$121,$A134)/INDEX(Z$94:Z$121,$A134)-1</f>
        <v>-0.11938388056559679</v>
      </c>
      <c r="AB134" s="13" cm="1">
        <f t="array" ref="AB134">INDEX(AB$94:AB$121,$A134)/INDEX(AA$94:AA$121,$A134)-1</f>
        <v>-0.10860104741640586</v>
      </c>
      <c r="AC134" s="13" cm="1">
        <f t="array" ref="AC134">INDEX(AC$94:AC$121,$A134)/INDEX(AB$94:AB$121,$A134)-1</f>
        <v>-9.1085223317228681E-2</v>
      </c>
      <c r="AD134" s="13" cm="1">
        <f t="array" ref="AD134">INDEX(AD$94:AD$121,$A134)/INDEX(AC$94:AC$121,$A134)-1</f>
        <v>-6.7858158223370824E-2</v>
      </c>
      <c r="AE134" s="13" cm="1">
        <f t="array" ref="AE134">INDEX(AE$94:AE$121,$A134)/INDEX(AD$94:AD$121,$A134)-1</f>
        <v>-5.6096134791412955E-2</v>
      </c>
      <c r="AF134" s="13" cm="1">
        <f t="array" ref="AF134">INDEX(AF$94:AF$121,$A134)/INDEX(AE$94:AE$121,$A134)-1</f>
        <v>-5.600646365182349E-2</v>
      </c>
      <c r="AG134" s="13" cm="1">
        <f t="array" ref="AG134">INDEX(AG$94:AG$121,$A134)/INDEX(AF$94:AF$121,$A134)-1</f>
        <v>-6.3781328129900006E-2</v>
      </c>
      <c r="AH134" s="13" cm="1">
        <f t="array" ref="AH134">INDEX(AH$94:AH$121,$A134)/INDEX(AG$94:AG$121,$A134)-1</f>
        <v>-7.2760702722691084E-2</v>
      </c>
      <c r="AI134" s="13" cm="1">
        <f t="array" ref="AI134">INDEX(AI$94:AI$121,$A134)/INDEX(AH$94:AH$121,$A134)-1</f>
        <v>-8.9133101831235684E-2</v>
      </c>
      <c r="AJ134" s="13" cm="1">
        <f t="array" ref="AJ134">INDEX(AJ$94:AJ$121,$A134)/INDEX(AI$94:AI$121,$A134)-1</f>
        <v>-0.11818048090479816</v>
      </c>
      <c r="AK134" s="13" cm="1">
        <f t="array" ref="AK134">INDEX(AK$94:AK$121,$A134)/INDEX(AJ$94:AJ$121,$A134)-1</f>
        <v>-0.13216701773081885</v>
      </c>
      <c r="AL134" s="13" cm="1">
        <f t="array" ref="AL134">INDEX(AL$94:AL$121,$A134)/INDEX(AK$94:AK$121,$A134)-1</f>
        <v>-0.15099686982190141</v>
      </c>
      <c r="AM134" s="13" cm="1">
        <f t="array" ref="AM134">INDEX(AM$94:AM$121,$A134)/INDEX(AL$94:AL$121,$A134)-1</f>
        <v>-0.1841082725843185</v>
      </c>
      <c r="AN134" s="13" cm="1">
        <f t="array" ref="AN134">INDEX(AN$94:AN$121,$A134)/INDEX(AM$94:AM$121,$A134)-1</f>
        <v>-0.218754564074784</v>
      </c>
      <c r="AO134" s="13" cm="1">
        <f t="array" ref="AO134">INDEX(AO$94:AO$121,$A134)/INDEX(AN$94:AN$121,$A134)-1</f>
        <v>-0.24413148886078118</v>
      </c>
      <c r="AP134" s="13" cm="1">
        <f t="array" ref="AP134">INDEX(AP$94:AP$121,$A134)/INDEX(AO$94:AO$121,$A134)-1</f>
        <v>-0.26259947906416548</v>
      </c>
      <c r="AQ134" s="13" cm="1">
        <f t="array" ref="AQ134">INDEX(AQ$94:AQ$121,$A134)/INDEX(AP$94:AP$121,$A134)-1</f>
        <v>-0.25224529663287576</v>
      </c>
    </row>
    <row r="135" spans="1:43" outlineLevel="1" x14ac:dyDescent="0.3">
      <c r="A135" cm="1">
        <f t="array" ref="A135">IFERROR(_xlfn.XMATCH($C135&amp;$D135,$C$94:$C$121&amp;$D$94:$D$121),".")</f>
        <v>9</v>
      </c>
      <c r="C135" t="s">
        <v>17</v>
      </c>
      <c r="D135" t="s">
        <v>4</v>
      </c>
      <c r="G135" s="13" cm="1">
        <f t="array" ref="G135">INDEX(G$94:G$121,$A135)/INDEX(F$94:F$121,$A135)-1</f>
        <v>-1.538461538461533E-2</v>
      </c>
      <c r="H135" s="13" cm="1">
        <f t="array" ref="H135">INDEX(H$94:H$121,$A135)/INDEX(G$94:G$121,$A135)-1</f>
        <v>-3.645833333333337E-2</v>
      </c>
      <c r="I135" s="13" cm="1">
        <f t="array" ref="I135">INDEX(I$94:I$121,$A135)/INDEX(H$94:H$121,$A135)-1</f>
        <v>-1.6216216216216162E-2</v>
      </c>
      <c r="J135" s="13" cm="1">
        <f t="array" ref="J135">INDEX(J$94:J$121,$A135)/INDEX(I$94:I$121,$A135)-1</f>
        <v>5.494505494505475E-3</v>
      </c>
      <c r="K135" s="13" cm="1">
        <f t="array" ref="K135">INDEX(K$94:K$121,$A135)/INDEX(J$94:J$121,$A135)-1</f>
        <v>-5.464480874316946E-3</v>
      </c>
      <c r="L135" s="13" cm="1">
        <f t="array" ref="L135">INDEX(L$94:L$121,$A135)/INDEX(K$94:K$121,$A135)-1</f>
        <v>-5.494505494505475E-3</v>
      </c>
      <c r="M135" s="13" cm="1">
        <f t="array" ref="M135">INDEX(M$94:M$121,$A135)/INDEX(L$94:L$121,$A135)-1</f>
        <v>5.5248618784531356E-3</v>
      </c>
      <c r="N135" s="13" cm="1">
        <f t="array" ref="N135">INDEX(N$94:N$121,$A135)/INDEX(M$94:M$121,$A135)-1</f>
        <v>-5.494505494505475E-3</v>
      </c>
      <c r="O135" s="13" cm="1">
        <f t="array" ref="O135">INDEX(O$94:O$121,$A135)/INDEX(N$94:N$121,$A135)-1</f>
        <v>-1.1049723756906049E-2</v>
      </c>
      <c r="P135" s="13" cm="1">
        <f t="array" ref="P135">INDEX(P$94:P$121,$A135)/INDEX(O$94:O$121,$A135)-1</f>
        <v>-1.1173184357541888E-2</v>
      </c>
      <c r="Q135" s="13" cm="1">
        <f t="array" ref="Q135">INDEX(Q$94:Q$121,$A135)/INDEX(P$94:P$121,$A135)-1</f>
        <v>-5.6497175141242417E-3</v>
      </c>
      <c r="R135" s="13" cm="1">
        <f t="array" ref="R135">INDEX(R$94:R$121,$A135)/INDEX(Q$94:Q$121,$A135)-1</f>
        <v>-6.9294547085002489E-2</v>
      </c>
      <c r="S135" s="13" cm="1">
        <f t="array" ref="S135">INDEX(S$94:S$121,$A135)/INDEX(R$94:R$121,$A135)-1</f>
        <v>-9.8419380027966352E-2</v>
      </c>
      <c r="T135" s="13" cm="1">
        <f t="array" ref="T135">INDEX(T$94:T$121,$A135)/INDEX(S$94:S$121,$A135)-1</f>
        <v>-0.10706435200053677</v>
      </c>
      <c r="U135" s="13" cm="1">
        <f t="array" ref="U135">INDEX(U$94:U$121,$A135)/INDEX(T$94:T$121,$A135)-1</f>
        <v>-5.3790034973861256E-2</v>
      </c>
      <c r="V135" s="13" cm="1">
        <f t="array" ref="V135">INDEX(V$94:V$121,$A135)/INDEX(U$94:U$121,$A135)-1</f>
        <v>-3.6116402104019119E-2</v>
      </c>
      <c r="W135" s="13" cm="1">
        <f t="array" ref="W135">INDEX(W$94:W$121,$A135)/INDEX(V$94:V$121,$A135)-1</f>
        <v>-3.3063968218249307E-2</v>
      </c>
      <c r="X135" s="13" cm="1">
        <f t="array" ref="X135">INDEX(X$94:X$121,$A135)/INDEX(W$94:W$121,$A135)-1</f>
        <v>-2.5371157321249949E-2</v>
      </c>
      <c r="Y135" s="13" cm="1">
        <f t="array" ref="Y135">INDEX(Y$94:Y$121,$A135)/INDEX(X$94:X$121,$A135)-1</f>
        <v>-2.3300429458607441E-2</v>
      </c>
      <c r="Z135" s="13" cm="1">
        <f t="array" ref="Z135">INDEX(Z$94:Z$121,$A135)/INDEX(Y$94:Y$121,$A135)-1</f>
        <v>-2.5030237456178384E-2</v>
      </c>
      <c r="AA135" s="13" cm="1">
        <f t="array" ref="AA135">INDEX(AA$94:AA$121,$A135)/INDEX(Z$94:Z$121,$A135)-1</f>
        <v>-2.1705119363415126E-2</v>
      </c>
      <c r="AB135" s="13" cm="1">
        <f t="array" ref="AB135">INDEX(AB$94:AB$121,$A135)/INDEX(AA$94:AA$121,$A135)-1</f>
        <v>-2.0630968667067151E-2</v>
      </c>
      <c r="AC135" s="13" cm="1">
        <f t="array" ref="AC135">INDEX(AC$94:AC$121,$A135)/INDEX(AB$94:AB$121,$A135)-1</f>
        <v>-2.6630964915398736E-2</v>
      </c>
      <c r="AD135" s="13" cm="1">
        <f t="array" ref="AD135">INDEX(AD$94:AD$121,$A135)/INDEX(AC$94:AC$121,$A135)-1</f>
        <v>-3.1514325689384948E-2</v>
      </c>
      <c r="AE135" s="13" cm="1">
        <f t="array" ref="AE135">INDEX(AE$94:AE$121,$A135)/INDEX(AD$94:AD$121,$A135)-1</f>
        <v>-3.2212925770585987E-2</v>
      </c>
      <c r="AF135" s="13" cm="1">
        <f t="array" ref="AF135">INDEX(AF$94:AF$121,$A135)/INDEX(AE$94:AE$121,$A135)-1</f>
        <v>-3.4385482971713399E-2</v>
      </c>
      <c r="AG135" s="13" cm="1">
        <f t="array" ref="AG135">INDEX(AG$94:AG$121,$A135)/INDEX(AF$94:AF$121,$A135)-1</f>
        <v>-4.4518379975017064E-2</v>
      </c>
      <c r="AH135" s="13" cm="1">
        <f t="array" ref="AH135">INDEX(AH$94:AH$121,$A135)/INDEX(AG$94:AG$121,$A135)-1</f>
        <v>-5.6677155645189825E-2</v>
      </c>
      <c r="AI135" s="13" cm="1">
        <f t="array" ref="AI135">INDEX(AI$94:AI$121,$A135)/INDEX(AH$94:AH$121,$A135)-1</f>
        <v>-7.8045067584116445E-2</v>
      </c>
      <c r="AJ135" s="13" cm="1">
        <f t="array" ref="AJ135">INDEX(AJ$94:AJ$121,$A135)/INDEX(AI$94:AI$121,$A135)-1</f>
        <v>-9.6916938388887486E-2</v>
      </c>
      <c r="AK135" s="13" cm="1">
        <f t="array" ref="AK135">INDEX(AK$94:AK$121,$A135)/INDEX(AJ$94:AJ$121,$A135)-1</f>
        <v>-0.11102395941654564</v>
      </c>
      <c r="AL135" s="13" cm="1">
        <f t="array" ref="AL135">INDEX(AL$94:AL$121,$A135)/INDEX(AK$94:AK$121,$A135)-1</f>
        <v>-0.14908465151553341</v>
      </c>
      <c r="AM135" s="13" cm="1">
        <f t="array" ref="AM135">INDEX(AM$94:AM$121,$A135)/INDEX(AL$94:AL$121,$A135)-1</f>
        <v>-0.19502433961821686</v>
      </c>
      <c r="AN135" s="13" cm="1">
        <f t="array" ref="AN135">INDEX(AN$94:AN$121,$A135)/INDEX(AM$94:AM$121,$A135)-1</f>
        <v>-0.19135045571864984</v>
      </c>
      <c r="AO135" s="13" cm="1">
        <f t="array" ref="AO135">INDEX(AO$94:AO$121,$A135)/INDEX(AN$94:AN$121,$A135)-1</f>
        <v>-0.22815760177233813</v>
      </c>
      <c r="AP135" s="13" cm="1">
        <f t="array" ref="AP135">INDEX(AP$94:AP$121,$A135)/INDEX(AO$94:AO$121,$A135)-1</f>
        <v>-0.34505865347593623</v>
      </c>
      <c r="AQ135" s="13" cm="1">
        <f t="array" ref="AQ135">INDEX(AQ$94:AQ$121,$A135)/INDEX(AP$94:AP$121,$A135)-1</f>
        <v>-0.46218689945712599</v>
      </c>
    </row>
    <row r="136" spans="1:43" outlineLevel="1" x14ac:dyDescent="0.3">
      <c r="A136" cm="1">
        <f t="array" ref="A136">IFERROR(_xlfn.XMATCH($C136&amp;$D136,$C$94:$C$121&amp;$D$94:$D$121),".")</f>
        <v>24</v>
      </c>
      <c r="C136" t="s">
        <v>17</v>
      </c>
      <c r="D136" t="s">
        <v>22</v>
      </c>
      <c r="G136" s="13" cm="1">
        <f t="array" ref="G136">INDEX(G$94:G$121,$A136)/INDEX(F$94:F$121,$A136)-1</f>
        <v>-6.6996168408642864E-3</v>
      </c>
      <c r="H136" s="13" cm="1">
        <f t="array" ref="H136">INDEX(H$94:H$121,$A136)/INDEX(G$94:G$121,$A136)-1</f>
        <v>3.1384453853440242E-3</v>
      </c>
      <c r="I136" s="13" cm="1">
        <f t="array" ref="I136">INDEX(I$94:I$121,$A136)/INDEX(H$94:H$121,$A136)-1</f>
        <v>3.7429748117134842E-3</v>
      </c>
      <c r="J136" s="13" cm="1">
        <f t="array" ref="J136">INDEX(J$94:J$121,$A136)/INDEX(I$94:I$121,$A136)-1</f>
        <v>7.5260407811668095E-3</v>
      </c>
      <c r="K136" s="13" cm="1">
        <f t="array" ref="K136">INDEX(K$94:K$121,$A136)/INDEX(J$94:J$121,$A136)-1</f>
        <v>1.3184686863686901E-2</v>
      </c>
      <c r="L136" s="13" cm="1">
        <f t="array" ref="L136">INDEX(L$94:L$121,$A136)/INDEX(K$94:K$121,$A136)-1</f>
        <v>1.3201869802249577E-2</v>
      </c>
      <c r="M136" s="13" cm="1">
        <f t="array" ref="M136">INDEX(M$94:M$121,$A136)/INDEX(L$94:L$121,$A136)-1</f>
        <v>1.1747687721912925E-2</v>
      </c>
      <c r="N136" s="13" cm="1">
        <f t="array" ref="N136">INDEX(N$94:N$121,$A136)/INDEX(M$94:M$121,$A136)-1</f>
        <v>1.0419825830769947E-2</v>
      </c>
      <c r="O136" s="13" cm="1">
        <f t="array" ref="O136">INDEX(O$94:O$121,$A136)/INDEX(N$94:N$121,$A136)-1</f>
        <v>7.0857363377141436E-3</v>
      </c>
      <c r="P136" s="13" cm="1">
        <f t="array" ref="P136">INDEX(P$94:P$121,$A136)/INDEX(O$94:O$121,$A136)-1</f>
        <v>1.1389400406611738E-3</v>
      </c>
      <c r="Q136" s="13" cm="1">
        <f t="array" ref="Q136">INDEX(Q$94:Q$121,$A136)/INDEX(P$94:P$121,$A136)-1</f>
        <v>-2.8919556850319772E-3</v>
      </c>
      <c r="R136" s="13" cm="1">
        <f t="array" ref="R136">INDEX(R$94:R$121,$A136)/INDEX(Q$94:Q$121,$A136)-1</f>
        <v>-8.0101574037879653E-3</v>
      </c>
      <c r="S136" s="13" cm="1">
        <f t="array" ref="S136">INDEX(S$94:S$121,$A136)/INDEX(R$94:R$121,$A136)-1</f>
        <v>-8.3422701262078069E-3</v>
      </c>
      <c r="T136" s="13" cm="1">
        <f t="array" ref="T136">INDEX(T$94:T$121,$A136)/INDEX(S$94:S$121,$A136)-1</f>
        <v>-1.0839656343505255E-2</v>
      </c>
      <c r="U136" s="13" cm="1">
        <f t="array" ref="U136">INDEX(U$94:U$121,$A136)/INDEX(T$94:T$121,$A136)-1</f>
        <v>-1.2451097473493822E-2</v>
      </c>
      <c r="V136" s="13" cm="1">
        <f t="array" ref="V136">INDEX(V$94:V$121,$A136)/INDEX(U$94:U$121,$A136)-1</f>
        <v>-1.4822057643653075E-2</v>
      </c>
      <c r="W136" s="13" cm="1">
        <f t="array" ref="W136">INDEX(W$94:W$121,$A136)/INDEX(V$94:V$121,$A136)-1</f>
        <v>-2.0006249651286834E-2</v>
      </c>
      <c r="X136" s="13" cm="1">
        <f t="array" ref="X136">INDEX(X$94:X$121,$A136)/INDEX(W$94:W$121,$A136)-1</f>
        <v>-2.7581776702305438E-2</v>
      </c>
      <c r="Y136" s="13" cm="1">
        <f t="array" ref="Y136">INDEX(Y$94:Y$121,$A136)/INDEX(X$94:X$121,$A136)-1</f>
        <v>-3.6097003454527488E-2</v>
      </c>
      <c r="Z136" s="13" cm="1">
        <f t="array" ref="Z136">INDEX(Z$94:Z$121,$A136)/INDEX(Y$94:Y$121,$A136)-1</f>
        <v>-4.9290723032227146E-2</v>
      </c>
      <c r="AA136" s="13" cm="1">
        <f t="array" ref="AA136">INDEX(AA$94:AA$121,$A136)/INDEX(Z$94:Z$121,$A136)-1</f>
        <v>-6.2739674778364174E-2</v>
      </c>
      <c r="AB136" s="13" cm="1">
        <f t="array" ref="AB136">INDEX(AB$94:AB$121,$A136)/INDEX(AA$94:AA$121,$A136)-1</f>
        <v>-7.5101879769769897E-2</v>
      </c>
      <c r="AC136" s="13" cm="1">
        <f t="array" ref="AC136">INDEX(AC$94:AC$121,$A136)/INDEX(AB$94:AB$121,$A136)-1</f>
        <v>-8.3784874347864302E-2</v>
      </c>
      <c r="AD136" s="13" cm="1">
        <f t="array" ref="AD136">INDEX(AD$94:AD$121,$A136)/INDEX(AC$94:AC$121,$A136)-1</f>
        <v>-8.7093012304638173E-2</v>
      </c>
      <c r="AE136" s="13" cm="1">
        <f t="array" ref="AE136">INDEX(AE$94:AE$121,$A136)/INDEX(AD$94:AD$121,$A136)-1</f>
        <v>-8.7072912527756063E-2</v>
      </c>
      <c r="AF136" s="13" cm="1">
        <f t="array" ref="AF136">INDEX(AF$94:AF$121,$A136)/INDEX(AE$94:AE$121,$A136)-1</f>
        <v>-8.8600087286295204E-2</v>
      </c>
      <c r="AG136" s="13" cm="1">
        <f t="array" ref="AG136">INDEX(AG$94:AG$121,$A136)/INDEX(AF$94:AF$121,$A136)-1</f>
        <v>-8.5721780096516431E-2</v>
      </c>
      <c r="AH136" s="13" cm="1">
        <f t="array" ref="AH136">INDEX(AH$94:AH$121,$A136)/INDEX(AG$94:AG$121,$A136)-1</f>
        <v>-8.1606453254254419E-2</v>
      </c>
      <c r="AI136" s="13" cm="1">
        <f t="array" ref="AI136">INDEX(AI$94:AI$121,$A136)/INDEX(AH$94:AH$121,$A136)-1</f>
        <v>-8.4298241209611491E-2</v>
      </c>
      <c r="AJ136" s="13" cm="1">
        <f t="array" ref="AJ136">INDEX(AJ$94:AJ$121,$A136)/INDEX(AI$94:AI$121,$A136)-1</f>
        <v>-0.10224283515505561</v>
      </c>
      <c r="AK136" s="13" cm="1">
        <f t="array" ref="AK136">INDEX(AK$94:AK$121,$A136)/INDEX(AJ$94:AJ$121,$A136)-1</f>
        <v>-0.12024927632658455</v>
      </c>
      <c r="AL136" s="13" cm="1">
        <f t="array" ref="AL136">INDEX(AL$94:AL$121,$A136)/INDEX(AK$94:AK$121,$A136)-1</f>
        <v>-0.14807015461636153</v>
      </c>
      <c r="AM136" s="13" cm="1">
        <f t="array" ref="AM136">INDEX(AM$94:AM$121,$A136)/INDEX(AL$94:AL$121,$A136)-1</f>
        <v>-0.18441137057838686</v>
      </c>
      <c r="AN136" s="13" cm="1">
        <f t="array" ref="AN136">INDEX(AN$94:AN$121,$A136)/INDEX(AM$94:AM$121,$A136)-1</f>
        <v>-0.21614936123726725</v>
      </c>
      <c r="AO136" s="13" cm="1">
        <f t="array" ref="AO136">INDEX(AO$94:AO$121,$A136)/INDEX(AN$94:AN$121,$A136)-1</f>
        <v>-0.250900000470063</v>
      </c>
      <c r="AP136" s="13" cm="1">
        <f t="array" ref="AP136">INDEX(AP$94:AP$121,$A136)/INDEX(AO$94:AO$121,$A136)-1</f>
        <v>-0.28926417686073236</v>
      </c>
      <c r="AQ136" s="13" cm="1">
        <f t="array" ref="AQ136">INDEX(AQ$94:AQ$121,$A136)/INDEX(AP$94:AP$121,$A136)-1</f>
        <v>-0.31052970399474078</v>
      </c>
    </row>
    <row r="137" spans="1:43" outlineLevel="1" x14ac:dyDescent="0.3">
      <c r="A137" cm="1">
        <f t="array" ref="A137">IFERROR(_xlfn.XMATCH($C137&amp;$D137,$C$94:$C$121&amp;$D$94:$D$121),".")</f>
        <v>10</v>
      </c>
      <c r="C137" t="s">
        <v>18</v>
      </c>
      <c r="D137" t="s">
        <v>2</v>
      </c>
      <c r="G137" s="13" cm="1">
        <f t="array" ref="G137">INDEX(G$94:G$121,$A137)/INDEX(F$94:F$121,$A137)-1</f>
        <v>5.7432196890470077E-3</v>
      </c>
      <c r="H137" s="13" cm="1">
        <f t="array" ref="H137">INDEX(H$94:H$121,$A137)/INDEX(G$94:G$121,$A137)-1</f>
        <v>1.1004913217160794E-2</v>
      </c>
      <c r="I137" s="13" cm="1">
        <f t="array" ref="I137">INDEX(I$94:I$121,$A137)/INDEX(H$94:H$121,$A137)-1</f>
        <v>1.2967867458623772E-2</v>
      </c>
      <c r="J137" s="13" cm="1">
        <f t="array" ref="J137">INDEX(J$94:J$121,$A137)/INDEX(I$94:I$121,$A137)-1</f>
        <v>1.4316416496031659E-2</v>
      </c>
      <c r="K137" s="13" cm="1">
        <f t="array" ref="K137">INDEX(K$94:K$121,$A137)/INDEX(J$94:J$121,$A137)-1</f>
        <v>1.6433373930162309E-2</v>
      </c>
      <c r="L137" s="13" cm="1">
        <f t="array" ref="L137">INDEX(L$94:L$121,$A137)/INDEX(K$94:K$121,$A137)-1</f>
        <v>1.778445276081686E-2</v>
      </c>
      <c r="M137" s="13" cm="1">
        <f t="array" ref="M137">INDEX(M$94:M$121,$A137)/INDEX(L$94:L$121,$A137)-1</f>
        <v>1.6965689634318437E-2</v>
      </c>
      <c r="N137" s="13" cm="1">
        <f t="array" ref="N137">INDEX(N$94:N$121,$A137)/INDEX(M$94:M$121,$A137)-1</f>
        <v>1.4026435350740218E-2</v>
      </c>
      <c r="O137" s="13" cm="1">
        <f t="array" ref="O137">INDEX(O$94:O$121,$A137)/INDEX(N$94:N$121,$A137)-1</f>
        <v>9.5317778055798996E-3</v>
      </c>
      <c r="P137" s="13" cm="1">
        <f t="array" ref="P137">INDEX(P$94:P$121,$A137)/INDEX(O$94:O$121,$A137)-1</f>
        <v>5.9795363535672941E-3</v>
      </c>
      <c r="Q137" s="13" cm="1">
        <f t="array" ref="Q137">INDEX(Q$94:Q$121,$A137)/INDEX(P$94:P$121,$A137)-1</f>
        <v>1.655386937072123E-3</v>
      </c>
      <c r="R137" s="13" cm="1">
        <f t="array" ref="R137">INDEX(R$94:R$121,$A137)/INDEX(Q$94:Q$121,$A137)-1</f>
        <v>-7.4801394282173472E-3</v>
      </c>
      <c r="S137" s="13" cm="1">
        <f t="array" ref="S137">INDEX(S$94:S$121,$A137)/INDEX(R$94:R$121,$A137)-1</f>
        <v>-7.5457213730510952E-3</v>
      </c>
      <c r="T137" s="13" cm="1">
        <f t="array" ref="T137">INDEX(T$94:T$121,$A137)/INDEX(S$94:S$121,$A137)-1</f>
        <v>-9.6787694231085242E-3</v>
      </c>
      <c r="U137" s="13" cm="1">
        <f t="array" ref="U137">INDEX(U$94:U$121,$A137)/INDEX(T$94:T$121,$A137)-1</f>
        <v>-1.1142615734729411E-2</v>
      </c>
      <c r="V137" s="13" cm="1">
        <f t="array" ref="V137">INDEX(V$94:V$121,$A137)/INDEX(U$94:U$121,$A137)-1</f>
        <v>-1.3355640586459772E-2</v>
      </c>
      <c r="W137" s="13" cm="1">
        <f t="array" ref="W137">INDEX(W$94:W$121,$A137)/INDEX(V$94:V$121,$A137)-1</f>
        <v>-1.8469370541053576E-2</v>
      </c>
      <c r="X137" s="13" cm="1">
        <f t="array" ref="X137">INDEX(X$94:X$121,$A137)/INDEX(W$94:W$121,$A137)-1</f>
        <v>-2.5928368597874063E-2</v>
      </c>
      <c r="Y137" s="13" cm="1">
        <f t="array" ref="Y137">INDEX(Y$94:Y$121,$A137)/INDEX(X$94:X$121,$A137)-1</f>
        <v>-3.4497168159719704E-2</v>
      </c>
      <c r="Z137" s="13" cm="1">
        <f t="array" ref="Z137">INDEX(Z$94:Z$121,$A137)/INDEX(Y$94:Y$121,$A137)-1</f>
        <v>-4.7991303020507359E-2</v>
      </c>
      <c r="AA137" s="13" cm="1">
        <f t="array" ref="AA137">INDEX(AA$94:AA$121,$A137)/INDEX(Z$94:Z$121,$A137)-1</f>
        <v>-6.1874762883134538E-2</v>
      </c>
      <c r="AB137" s="13" cm="1">
        <f t="array" ref="AB137">INDEX(AB$94:AB$121,$A137)/INDEX(AA$94:AA$121,$A137)-1</f>
        <v>-7.4669932702323027E-2</v>
      </c>
      <c r="AC137" s="13" cm="1">
        <f t="array" ref="AC137">INDEX(AC$94:AC$121,$A137)/INDEX(AB$94:AB$121,$A137)-1</f>
        <v>-8.3766669446858844E-2</v>
      </c>
      <c r="AD137" s="13" cm="1">
        <f t="array" ref="AD137">INDEX(AD$94:AD$121,$A137)/INDEX(AC$94:AC$121,$A137)-1</f>
        <v>-8.7466513526657574E-2</v>
      </c>
      <c r="AE137" s="13" cm="1">
        <f t="array" ref="AE137">INDEX(AE$94:AE$121,$A137)/INDEX(AD$94:AD$121,$A137)-1</f>
        <v>-8.7632180704035889E-2</v>
      </c>
      <c r="AF137" s="13" cm="1">
        <f t="array" ref="AF137">INDEX(AF$94:AF$121,$A137)/INDEX(AE$94:AE$121,$A137)-1</f>
        <v>-8.920498887177386E-2</v>
      </c>
      <c r="AG137" s="13" cm="1">
        <f t="array" ref="AG137">INDEX(AG$94:AG$121,$A137)/INDEX(AF$94:AF$121,$A137)-1</f>
        <v>-8.6154768927541592E-2</v>
      </c>
      <c r="AH137" s="13" cm="1">
        <f t="array" ref="AH137">INDEX(AH$94:AH$121,$A137)/INDEX(AG$94:AG$121,$A137)-1</f>
        <v>-8.1803231963209377E-2</v>
      </c>
      <c r="AI137" s="13" cm="1">
        <f t="array" ref="AI137">INDEX(AI$94:AI$121,$A137)/INDEX(AH$94:AH$121,$A137)-1</f>
        <v>-8.4231470385262797E-2</v>
      </c>
      <c r="AJ137" s="13" cm="1">
        <f t="array" ref="AJ137">INDEX(AJ$94:AJ$121,$A137)/INDEX(AI$94:AI$121,$A137)-1</f>
        <v>-0.10199166346932076</v>
      </c>
      <c r="AK137" s="13" cm="1">
        <f t="array" ref="AK137">INDEX(AK$94:AK$121,$A137)/INDEX(AJ$94:AJ$121,$A137)-1</f>
        <v>-0.12007634981550785</v>
      </c>
      <c r="AL137" s="13" cm="1">
        <f t="array" ref="AL137">INDEX(AL$94:AL$121,$A137)/INDEX(AK$94:AK$121,$A137)-1</f>
        <v>-0.14802124349510237</v>
      </c>
      <c r="AM137" s="13" cm="1">
        <f t="array" ref="AM137">INDEX(AM$94:AM$121,$A137)/INDEX(AL$94:AL$121,$A137)-1</f>
        <v>-0.18439309917707347</v>
      </c>
      <c r="AN137" s="13" cm="1">
        <f t="array" ref="AN137">INDEX(AN$94:AN$121,$A137)/INDEX(AM$94:AM$121,$A137)-1</f>
        <v>-0.21616117369712951</v>
      </c>
      <c r="AO137" s="13" cm="1">
        <f t="array" ref="AO137">INDEX(AO$94:AO$121,$A137)/INDEX(AN$94:AN$121,$A137)-1</f>
        <v>-0.2510576908228066</v>
      </c>
      <c r="AP137" s="13" cm="1">
        <f t="array" ref="AP137">INDEX(AP$94:AP$121,$A137)/INDEX(AO$94:AO$121,$A137)-1</f>
        <v>-0.28956344571628267</v>
      </c>
      <c r="AQ137" s="13" cm="1">
        <f t="array" ref="AQ137">INDEX(AQ$94:AQ$121,$A137)/INDEX(AP$94:AP$121,$A137)-1</f>
        <v>-0.31117848822954486</v>
      </c>
    </row>
    <row r="138" spans="1:43" outlineLevel="1" x14ac:dyDescent="0.3">
      <c r="A138" cm="1">
        <f t="array" ref="A138">IFERROR(_xlfn.XMATCH($C138&amp;$D138,$C$94:$C$121&amp;$D$94:$D$121),".")</f>
        <v>11</v>
      </c>
      <c r="C138" t="s">
        <v>18</v>
      </c>
      <c r="D138" t="s">
        <v>3</v>
      </c>
      <c r="G138" s="13" cm="1">
        <f t="array" ref="G138">INDEX(G$94:G$121,$A138)/INDEX(F$94:F$121,$A138)-1</f>
        <v>1.749375223134586E-2</v>
      </c>
      <c r="H138" s="13" cm="1">
        <f t="array" ref="H138">INDEX(H$94:H$121,$A138)/INDEX(G$94:G$121,$A138)-1</f>
        <v>1.4385964912280613E-2</v>
      </c>
      <c r="I138" s="13" cm="1">
        <f t="array" ref="I138">INDEX(I$94:I$121,$A138)/INDEX(H$94:H$121,$A138)-1</f>
        <v>1.3490141819439749E-2</v>
      </c>
      <c r="J138" s="13" cm="1">
        <f t="array" ref="J138">INDEX(J$94:J$121,$A138)/INDEX(I$94:I$121,$A138)-1</f>
        <v>1.5699658703071773E-2</v>
      </c>
      <c r="K138" s="13" cm="1">
        <f t="array" ref="K138">INDEX(K$94:K$121,$A138)/INDEX(J$94:J$121,$A138)-1</f>
        <v>1.4784946236559238E-2</v>
      </c>
      <c r="L138" s="13" cm="1">
        <f t="array" ref="L138">INDEX(L$94:L$121,$A138)/INDEX(K$94:K$121,$A138)-1</f>
        <v>1.0264900662251719E-2</v>
      </c>
      <c r="M138" s="13" cm="1">
        <f t="array" ref="M138">INDEX(M$94:M$121,$A138)/INDEX(L$94:L$121,$A138)-1</f>
        <v>6.5552277941649528E-4</v>
      </c>
      <c r="N138" s="13" cm="1">
        <f t="array" ref="N138">INDEX(N$94:N$121,$A138)/INDEX(M$94:M$121,$A138)-1</f>
        <v>-3.9305601048149619E-3</v>
      </c>
      <c r="O138" s="13" cm="1">
        <f t="array" ref="O138">INDEX(O$94:O$121,$A138)/INDEX(N$94:N$121,$A138)-1</f>
        <v>2.959552778691199E-3</v>
      </c>
      <c r="P138" s="13" cm="1">
        <f t="array" ref="P138">INDEX(P$94:P$121,$A138)/INDEX(O$94:O$121,$A138)-1</f>
        <v>4.2622950819672933E-3</v>
      </c>
      <c r="Q138" s="13" cm="1">
        <f t="array" ref="Q138">INDEX(Q$94:Q$121,$A138)/INDEX(P$94:P$121,$A138)-1</f>
        <v>-2.9382957884427352E-3</v>
      </c>
      <c r="R138" s="13" cm="1">
        <f t="array" ref="R138">INDEX(R$94:R$121,$A138)/INDEX(Q$94:Q$121,$A138)-1</f>
        <v>-2.2887603728759531E-2</v>
      </c>
      <c r="S138" s="13" cm="1">
        <f t="array" ref="S138">INDEX(S$94:S$121,$A138)/INDEX(R$94:R$121,$A138)-1</f>
        <v>-3.1595397989447216E-2</v>
      </c>
      <c r="T138" s="13" cm="1">
        <f t="array" ref="T138">INDEX(T$94:T$121,$A138)/INDEX(S$94:S$121,$A138)-1</f>
        <v>-4.8560773601140417E-2</v>
      </c>
      <c r="U138" s="13" cm="1">
        <f t="array" ref="U138">INDEX(U$94:U$121,$A138)/INDEX(T$94:T$121,$A138)-1</f>
        <v>-6.1294506808783122E-2</v>
      </c>
      <c r="V138" s="13" cm="1">
        <f t="array" ref="V138">INDEX(V$94:V$121,$A138)/INDEX(U$94:U$121,$A138)-1</f>
        <v>-7.4074544034505641E-2</v>
      </c>
      <c r="W138" s="13" cm="1">
        <f t="array" ref="W138">INDEX(W$94:W$121,$A138)/INDEX(V$94:V$121,$A138)-1</f>
        <v>-8.6775036818192208E-2</v>
      </c>
      <c r="X138" s="13" cm="1">
        <f t="array" ref="X138">INDEX(X$94:X$121,$A138)/INDEX(W$94:W$121,$A138)-1</f>
        <v>-0.10584944740636981</v>
      </c>
      <c r="Y138" s="13" cm="1">
        <f t="array" ref="Y138">INDEX(Y$94:Y$121,$A138)/INDEX(X$94:X$121,$A138)-1</f>
        <v>-0.1193480401099305</v>
      </c>
      <c r="Z138" s="13" cm="1">
        <f t="array" ref="Z138">INDEX(Z$94:Z$121,$A138)/INDEX(Y$94:Y$121,$A138)-1</f>
        <v>-0.12451586813127724</v>
      </c>
      <c r="AA138" s="13" cm="1">
        <f t="array" ref="AA138">INDEX(AA$94:AA$121,$A138)/INDEX(Z$94:Z$121,$A138)-1</f>
        <v>-0.11938388056559679</v>
      </c>
      <c r="AB138" s="13" cm="1">
        <f t="array" ref="AB138">INDEX(AB$94:AB$121,$A138)/INDEX(AA$94:AA$121,$A138)-1</f>
        <v>-0.10860104741640575</v>
      </c>
      <c r="AC138" s="13" cm="1">
        <f t="array" ref="AC138">INDEX(AC$94:AC$121,$A138)/INDEX(AB$94:AB$121,$A138)-1</f>
        <v>-9.1085223317228681E-2</v>
      </c>
      <c r="AD138" s="13" cm="1">
        <f t="array" ref="AD138">INDEX(AD$94:AD$121,$A138)/INDEX(AC$94:AC$121,$A138)-1</f>
        <v>-6.7858158223370824E-2</v>
      </c>
      <c r="AE138" s="13" cm="1">
        <f t="array" ref="AE138">INDEX(AE$94:AE$121,$A138)/INDEX(AD$94:AD$121,$A138)-1</f>
        <v>-5.6096134791412955E-2</v>
      </c>
      <c r="AF138" s="13" cm="1">
        <f t="array" ref="AF138">INDEX(AF$94:AF$121,$A138)/INDEX(AE$94:AE$121,$A138)-1</f>
        <v>-5.6006463651823601E-2</v>
      </c>
      <c r="AG138" s="13" cm="1">
        <f t="array" ref="AG138">INDEX(AG$94:AG$121,$A138)/INDEX(AF$94:AF$121,$A138)-1</f>
        <v>-6.3781328129900006E-2</v>
      </c>
      <c r="AH138" s="13" cm="1">
        <f t="array" ref="AH138">INDEX(AH$94:AH$121,$A138)/INDEX(AG$94:AG$121,$A138)-1</f>
        <v>-7.2760702722691084E-2</v>
      </c>
      <c r="AI138" s="13" cm="1">
        <f t="array" ref="AI138">INDEX(AI$94:AI$121,$A138)/INDEX(AH$94:AH$121,$A138)-1</f>
        <v>-8.9133101831235684E-2</v>
      </c>
      <c r="AJ138" s="13" cm="1">
        <f t="array" ref="AJ138">INDEX(AJ$94:AJ$121,$A138)/INDEX(AI$94:AI$121,$A138)-1</f>
        <v>-0.11818048090479816</v>
      </c>
      <c r="AK138" s="13" cm="1">
        <f t="array" ref="AK138">INDEX(AK$94:AK$121,$A138)/INDEX(AJ$94:AJ$121,$A138)-1</f>
        <v>-0.13216701773081885</v>
      </c>
      <c r="AL138" s="13" cm="1">
        <f t="array" ref="AL138">INDEX(AL$94:AL$121,$A138)/INDEX(AK$94:AK$121,$A138)-1</f>
        <v>-0.1509968698219013</v>
      </c>
      <c r="AM138" s="13" cm="1">
        <f t="array" ref="AM138">INDEX(AM$94:AM$121,$A138)/INDEX(AL$94:AL$121,$A138)-1</f>
        <v>-0.1841082725843185</v>
      </c>
      <c r="AN138" s="13" cm="1">
        <f t="array" ref="AN138">INDEX(AN$94:AN$121,$A138)/INDEX(AM$94:AM$121,$A138)-1</f>
        <v>-0.218754564074784</v>
      </c>
      <c r="AO138" s="13" cm="1">
        <f t="array" ref="AO138">INDEX(AO$94:AO$121,$A138)/INDEX(AN$94:AN$121,$A138)-1</f>
        <v>-0.24413148886078118</v>
      </c>
      <c r="AP138" s="13" cm="1">
        <f t="array" ref="AP138">INDEX(AP$94:AP$121,$A138)/INDEX(AO$94:AO$121,$A138)-1</f>
        <v>-0.26259947906416548</v>
      </c>
      <c r="AQ138" s="13" cm="1">
        <f t="array" ref="AQ138">INDEX(AQ$94:AQ$121,$A138)/INDEX(AP$94:AP$121,$A138)-1</f>
        <v>-0.25224529663287576</v>
      </c>
    </row>
    <row r="139" spans="1:43" outlineLevel="1" x14ac:dyDescent="0.3">
      <c r="A139" cm="1">
        <f t="array" ref="A139">IFERROR(_xlfn.XMATCH($C139&amp;$D139,$C$94:$C$121&amp;$D$94:$D$121),".")</f>
        <v>12</v>
      </c>
      <c r="C139" t="s">
        <v>18</v>
      </c>
      <c r="D139" t="s">
        <v>4</v>
      </c>
      <c r="G139" s="13" cm="1">
        <f t="array" ref="G139">INDEX(G$94:G$121,$A139)/INDEX(F$94:F$121,$A139)-1</f>
        <v>-1.7793594306049876E-2</v>
      </c>
      <c r="H139" s="13" cm="1">
        <f t="array" ref="H139">INDEX(H$94:H$121,$A139)/INDEX(G$94:G$121,$A139)-1</f>
        <v>0</v>
      </c>
      <c r="I139" s="13" cm="1">
        <f t="array" ref="I139">INDEX(I$94:I$121,$A139)/INDEX(H$94:H$121,$A139)-1</f>
        <v>-1.0869565217391353E-2</v>
      </c>
      <c r="J139" s="13" cm="1">
        <f t="array" ref="J139">INDEX(J$94:J$121,$A139)/INDEX(I$94:I$121,$A139)-1</f>
        <v>-2.5641025641025661E-2</v>
      </c>
      <c r="K139" s="13" cm="1">
        <f t="array" ref="K139">INDEX(K$94:K$121,$A139)/INDEX(J$94:J$121,$A139)-1</f>
        <v>-2.2556390977443663E-2</v>
      </c>
      <c r="L139" s="13" cm="1">
        <f t="array" ref="L139">INDEX(L$94:L$121,$A139)/INDEX(K$94:K$121,$A139)-1</f>
        <v>3.8461538461538325E-3</v>
      </c>
      <c r="M139" s="13" cm="1">
        <f t="array" ref="M139">INDEX(M$94:M$121,$A139)/INDEX(L$94:L$121,$A139)-1</f>
        <v>-1.1494252873563204E-2</v>
      </c>
      <c r="N139" s="13" cm="1">
        <f t="array" ref="N139">INDEX(N$94:N$121,$A139)/INDEX(M$94:M$121,$A139)-1</f>
        <v>-1.9379844961240345E-2</v>
      </c>
      <c r="O139" s="13" cm="1">
        <f t="array" ref="O139">INDEX(O$94:O$121,$A139)/INDEX(N$94:N$121,$A139)-1</f>
        <v>-7.905138339920903E-3</v>
      </c>
      <c r="P139" s="13" cm="1">
        <f t="array" ref="P139">INDEX(P$94:P$121,$A139)/INDEX(O$94:O$121,$A139)-1</f>
        <v>-7.9681274900398336E-3</v>
      </c>
      <c r="Q139" s="13" cm="1">
        <f t="array" ref="Q139">INDEX(Q$94:Q$121,$A139)/INDEX(P$94:P$121,$A139)-1</f>
        <v>-4.0160642570281624E-3</v>
      </c>
      <c r="R139" s="13" cm="1">
        <f t="array" ref="R139">INDEX(R$94:R$121,$A139)/INDEX(Q$94:Q$121,$A139)-1</f>
        <v>-6.9294547085002489E-2</v>
      </c>
      <c r="S139" s="13" cm="1">
        <f t="array" ref="S139">INDEX(S$94:S$121,$A139)/INDEX(R$94:R$121,$A139)-1</f>
        <v>-9.8419380027966352E-2</v>
      </c>
      <c r="T139" s="13" cm="1">
        <f t="array" ref="T139">INDEX(T$94:T$121,$A139)/INDEX(S$94:S$121,$A139)-1</f>
        <v>-0.10706435200053677</v>
      </c>
      <c r="U139" s="13" cm="1">
        <f t="array" ref="U139">INDEX(U$94:U$121,$A139)/INDEX(T$94:T$121,$A139)-1</f>
        <v>-5.3790034973861145E-2</v>
      </c>
      <c r="V139" s="13" cm="1">
        <f t="array" ref="V139">INDEX(V$94:V$121,$A139)/INDEX(U$94:U$121,$A139)-1</f>
        <v>-3.6116402104019119E-2</v>
      </c>
      <c r="W139" s="13" cm="1">
        <f t="array" ref="W139">INDEX(W$94:W$121,$A139)/INDEX(V$94:V$121,$A139)-1</f>
        <v>-3.3063968218249418E-2</v>
      </c>
      <c r="X139" s="13" cm="1">
        <f t="array" ref="X139">INDEX(X$94:X$121,$A139)/INDEX(W$94:W$121,$A139)-1</f>
        <v>-2.5371157321249838E-2</v>
      </c>
      <c r="Y139" s="13" cm="1">
        <f t="array" ref="Y139">INDEX(Y$94:Y$121,$A139)/INDEX(X$94:X$121,$A139)-1</f>
        <v>-2.330042945860733E-2</v>
      </c>
      <c r="Z139" s="13" cm="1">
        <f t="array" ref="Z139">INDEX(Z$94:Z$121,$A139)/INDEX(Y$94:Y$121,$A139)-1</f>
        <v>-2.5030237456178384E-2</v>
      </c>
      <c r="AA139" s="13" cm="1">
        <f t="array" ref="AA139">INDEX(AA$94:AA$121,$A139)/INDEX(Z$94:Z$121,$A139)-1</f>
        <v>-2.1705119363415126E-2</v>
      </c>
      <c r="AB139" s="13" cm="1">
        <f t="array" ref="AB139">INDEX(AB$94:AB$121,$A139)/INDEX(AA$94:AA$121,$A139)-1</f>
        <v>-2.063096866706704E-2</v>
      </c>
      <c r="AC139" s="13" cm="1">
        <f t="array" ref="AC139">INDEX(AC$94:AC$121,$A139)/INDEX(AB$94:AB$121,$A139)-1</f>
        <v>-2.6630964915398625E-2</v>
      </c>
      <c r="AD139" s="13" cm="1">
        <f t="array" ref="AD139">INDEX(AD$94:AD$121,$A139)/INDEX(AC$94:AC$121,$A139)-1</f>
        <v>-3.1514325689384948E-2</v>
      </c>
      <c r="AE139" s="13" cm="1">
        <f t="array" ref="AE139">INDEX(AE$94:AE$121,$A139)/INDEX(AD$94:AD$121,$A139)-1</f>
        <v>-3.2212925770585987E-2</v>
      </c>
      <c r="AF139" s="13" cm="1">
        <f t="array" ref="AF139">INDEX(AF$94:AF$121,$A139)/INDEX(AE$94:AE$121,$A139)-1</f>
        <v>-3.4385482971713288E-2</v>
      </c>
      <c r="AG139" s="13" cm="1">
        <f t="array" ref="AG139">INDEX(AG$94:AG$121,$A139)/INDEX(AF$94:AF$121,$A139)-1</f>
        <v>-4.4518379975017064E-2</v>
      </c>
      <c r="AH139" s="13" cm="1">
        <f t="array" ref="AH139">INDEX(AH$94:AH$121,$A139)/INDEX(AG$94:AG$121,$A139)-1</f>
        <v>-5.6677155645189825E-2</v>
      </c>
      <c r="AI139" s="13" cm="1">
        <f t="array" ref="AI139">INDEX(AI$94:AI$121,$A139)/INDEX(AH$94:AH$121,$A139)-1</f>
        <v>-7.8045067584116334E-2</v>
      </c>
      <c r="AJ139" s="13" cm="1">
        <f t="array" ref="AJ139">INDEX(AJ$94:AJ$121,$A139)/INDEX(AI$94:AI$121,$A139)-1</f>
        <v>-9.6916938388887486E-2</v>
      </c>
      <c r="AK139" s="13" cm="1">
        <f t="array" ref="AK139">INDEX(AK$94:AK$121,$A139)/INDEX(AJ$94:AJ$121,$A139)-1</f>
        <v>-0.11102395941654564</v>
      </c>
      <c r="AL139" s="13" cm="1">
        <f t="array" ref="AL139">INDEX(AL$94:AL$121,$A139)/INDEX(AK$94:AK$121,$A139)-1</f>
        <v>-0.14908465151553341</v>
      </c>
      <c r="AM139" s="13" cm="1">
        <f t="array" ref="AM139">INDEX(AM$94:AM$121,$A139)/INDEX(AL$94:AL$121,$A139)-1</f>
        <v>-0.19502433961821686</v>
      </c>
      <c r="AN139" s="13" cm="1">
        <f t="array" ref="AN139">INDEX(AN$94:AN$121,$A139)/INDEX(AM$94:AM$121,$A139)-1</f>
        <v>-0.19135045571864984</v>
      </c>
      <c r="AO139" s="13" cm="1">
        <f t="array" ref="AO139">INDEX(AO$94:AO$121,$A139)/INDEX(AN$94:AN$121,$A139)-1</f>
        <v>-0.22815760177233801</v>
      </c>
      <c r="AP139" s="13" cm="1">
        <f t="array" ref="AP139">INDEX(AP$94:AP$121,$A139)/INDEX(AO$94:AO$121,$A139)-1</f>
        <v>-0.34505865347593623</v>
      </c>
      <c r="AQ139" s="13" cm="1">
        <f t="array" ref="AQ139">INDEX(AQ$94:AQ$121,$A139)/INDEX(AP$94:AP$121,$A139)-1</f>
        <v>-0.46218689945712599</v>
      </c>
    </row>
    <row r="140" spans="1:43" outlineLevel="1" x14ac:dyDescent="0.3">
      <c r="A140" cm="1">
        <f t="array" ref="A140">IFERROR(_xlfn.XMATCH($C140&amp;$D140,$C$94:$C$121&amp;$D$94:$D$121),".")</f>
        <v>25</v>
      </c>
      <c r="C140" t="s">
        <v>18</v>
      </c>
      <c r="D140" t="s">
        <v>22</v>
      </c>
      <c r="G140" s="13" cm="1">
        <f t="array" ref="G140">INDEX(G$94:G$121,$A140)/INDEX(F$94:F$121,$A140)-1</f>
        <v>5.9664250674724695E-3</v>
      </c>
      <c r="H140" s="13" cm="1">
        <f t="array" ref="H140">INDEX(H$94:H$121,$A140)/INDEX(G$94:G$121,$A140)-1</f>
        <v>1.1060584329573464E-2</v>
      </c>
      <c r="I140" s="13" cm="1">
        <f t="array" ref="I140">INDEX(I$94:I$121,$A140)/INDEX(H$94:H$121,$A140)-1</f>
        <v>1.2925567423230921E-2</v>
      </c>
      <c r="J140" s="13" cm="1">
        <f t="array" ref="J140">INDEX(J$94:J$121,$A140)/INDEX(I$94:I$121,$A140)-1</f>
        <v>1.4259941180831959E-2</v>
      </c>
      <c r="K140" s="13" cm="1">
        <f t="array" ref="K140">INDEX(K$94:K$121,$A140)/INDEX(J$94:J$121,$A140)-1</f>
        <v>1.6309291747888199E-2</v>
      </c>
      <c r="L140" s="13" cm="1">
        <f t="array" ref="L140">INDEX(L$94:L$121,$A140)/INDEX(K$94:K$121,$A140)-1</f>
        <v>1.7574004219679029E-2</v>
      </c>
      <c r="M140" s="13" cm="1">
        <f t="array" ref="M140">INDEX(M$94:M$121,$A140)/INDEX(L$94:L$121,$A140)-1</f>
        <v>1.6516528308999634E-2</v>
      </c>
      <c r="N140" s="13" cm="1">
        <f t="array" ref="N140">INDEX(N$94:N$121,$A140)/INDEX(M$94:M$121,$A140)-1</f>
        <v>1.3536274434057027E-2</v>
      </c>
      <c r="O140" s="13" cm="1">
        <f t="array" ref="O140">INDEX(O$94:O$121,$A140)/INDEX(N$94:N$121,$A140)-1</f>
        <v>9.3457943925232545E-3</v>
      </c>
      <c r="P140" s="13" cm="1">
        <f t="array" ref="P140">INDEX(P$94:P$121,$A140)/INDEX(O$94:O$121,$A140)-1</f>
        <v>5.9135399673735378E-3</v>
      </c>
      <c r="Q140" s="13" cm="1">
        <f t="array" ref="Q140">INDEX(Q$94:Q$121,$A140)/INDEX(P$94:P$121,$A140)-1</f>
        <v>1.5391430351900937E-3</v>
      </c>
      <c r="R140" s="13" cm="1">
        <f t="array" ref="R140">INDEX(R$94:R$121,$A140)/INDEX(Q$94:Q$121,$A140)-1</f>
        <v>-7.9478023946685239E-3</v>
      </c>
      <c r="S140" s="13" cm="1">
        <f t="array" ref="S140">INDEX(S$94:S$121,$A140)/INDEX(R$94:R$121,$A140)-1</f>
        <v>-8.2465269976685907E-3</v>
      </c>
      <c r="T140" s="13" cm="1">
        <f t="array" ref="T140">INDEX(T$94:T$121,$A140)/INDEX(S$94:S$121,$A140)-1</f>
        <v>-1.0689308385085861E-2</v>
      </c>
      <c r="U140" s="13" cm="1">
        <f t="array" ref="U140">INDEX(U$94:U$121,$A140)/INDEX(T$94:T$121,$A140)-1</f>
        <v>-1.2265650338791123E-2</v>
      </c>
      <c r="V140" s="13" cm="1">
        <f t="array" ref="V140">INDEX(V$94:V$121,$A140)/INDEX(U$94:U$121,$A140)-1</f>
        <v>-1.4608787116919153E-2</v>
      </c>
      <c r="W140" s="13" cm="1">
        <f t="array" ref="W140">INDEX(W$94:W$121,$A140)/INDEX(V$94:V$121,$A140)-1</f>
        <v>-1.9780610505972684E-2</v>
      </c>
      <c r="X140" s="13" cm="1">
        <f t="array" ref="X140">INDEX(X$94:X$121,$A140)/INDEX(W$94:W$121,$A140)-1</f>
        <v>-2.7335655476764642E-2</v>
      </c>
      <c r="Y140" s="13" cm="1">
        <f t="array" ref="Y140">INDEX(Y$94:Y$121,$A140)/INDEX(X$94:X$121,$A140)-1</f>
        <v>-3.5856535224770947E-2</v>
      </c>
      <c r="Z140" s="13" cm="1">
        <f t="array" ref="Z140">INDEX(Z$94:Z$121,$A140)/INDEX(Y$94:Y$121,$A140)-1</f>
        <v>-4.909250619987382E-2</v>
      </c>
      <c r="AA140" s="13" cm="1">
        <f t="array" ref="AA140">INDEX(AA$94:AA$121,$A140)/INDEX(Z$94:Z$121,$A140)-1</f>
        <v>-6.2602718162360071E-2</v>
      </c>
      <c r="AB140" s="13" cm="1">
        <f t="array" ref="AB140">INDEX(AB$94:AB$121,$A140)/INDEX(AA$94:AA$121,$A140)-1</f>
        <v>-7.5026427864375189E-2</v>
      </c>
      <c r="AC140" s="13" cm="1">
        <f t="array" ref="AC140">INDEX(AC$94:AC$121,$A140)/INDEX(AB$94:AB$121,$A140)-1</f>
        <v>-8.3769987220989828E-2</v>
      </c>
      <c r="AD140" s="13" cm="1">
        <f t="array" ref="AD140">INDEX(AD$94:AD$121,$A140)/INDEX(AC$94:AC$121,$A140)-1</f>
        <v>-8.7136235996073008E-2</v>
      </c>
      <c r="AE140" s="13" cm="1">
        <f t="array" ref="AE140">INDEX(AE$94:AE$121,$A140)/INDEX(AD$94:AD$121,$A140)-1</f>
        <v>-8.714326254295901E-2</v>
      </c>
      <c r="AF140" s="13" cm="1">
        <f t="array" ref="AF140">INDEX(AF$94:AF$121,$A140)/INDEX(AE$94:AE$121,$A140)-1</f>
        <v>-8.8676575276951164E-2</v>
      </c>
      <c r="AG140" s="13" cm="1">
        <f t="array" ref="AG140">INDEX(AG$94:AG$121,$A140)/INDEX(AF$94:AF$121,$A140)-1</f>
        <v>-8.5775258668928434E-2</v>
      </c>
      <c r="AH140" s="13" cm="1">
        <f t="array" ref="AH140">INDEX(AH$94:AH$121,$A140)/INDEX(AG$94:AG$121,$A140)-1</f>
        <v>-8.1628769838822279E-2</v>
      </c>
      <c r="AI140" s="13" cm="1">
        <f t="array" ref="AI140">INDEX(AI$94:AI$121,$A140)/INDEX(AH$94:AH$121,$A140)-1</f>
        <v>-8.4286478251067165E-2</v>
      </c>
      <c r="AJ140" s="13" cm="1">
        <f t="array" ref="AJ140">INDEX(AJ$94:AJ$121,$A140)/INDEX(AI$94:AI$121,$A140)-1</f>
        <v>-0.10220383912616016</v>
      </c>
      <c r="AK140" s="13" cm="1">
        <f t="array" ref="AK140">INDEX(AK$94:AK$121,$A140)/INDEX(AJ$94:AJ$121,$A140)-1</f>
        <v>-0.12022078705153771</v>
      </c>
      <c r="AL140" s="13" cm="1">
        <f t="array" ref="AL140">INDEX(AL$94:AL$121,$A140)/INDEX(AK$94:AK$121,$A140)-1</f>
        <v>-0.1480631604832261</v>
      </c>
      <c r="AM140" s="13" cm="1">
        <f t="array" ref="AM140">INDEX(AM$94:AM$121,$A140)/INDEX(AL$94:AL$121,$A140)-1</f>
        <v>-0.18441178434673255</v>
      </c>
      <c r="AN140" s="13" cm="1">
        <f t="array" ref="AN140">INDEX(AN$94:AN$121,$A140)/INDEX(AM$94:AM$121,$A140)-1</f>
        <v>-0.21614388401142148</v>
      </c>
      <c r="AO140" s="13" cm="1">
        <f t="array" ref="AO140">INDEX(AO$94:AO$121,$A140)/INDEX(AN$94:AN$121,$A140)-1</f>
        <v>-0.25091667065969858</v>
      </c>
      <c r="AP140" s="13" cm="1">
        <f t="array" ref="AP140">INDEX(AP$94:AP$121,$A140)/INDEX(AO$94:AO$121,$A140)-1</f>
        <v>-0.28932611586193147</v>
      </c>
      <c r="AQ140" s="13" cm="1">
        <f t="array" ref="AQ140">INDEX(AQ$94:AQ$121,$A140)/INDEX(AP$94:AP$121,$A140)-1</f>
        <v>-0.3106697848359572</v>
      </c>
    </row>
    <row r="141" spans="1:43" outlineLevel="1" x14ac:dyDescent="0.3">
      <c r="A141" t="str" cm="1">
        <f t="array" ref="A141">IFERROR(_xlfn.XMATCH($C141&amp;$D141,$C$94:$C$121&amp;$D$94:$D$121),".")</f>
        <v>.</v>
      </c>
      <c r="C141" t="s">
        <v>25</v>
      </c>
      <c r="D141" t="s">
        <v>2</v>
      </c>
      <c r="G141" s="14">
        <f t="shared" ref="G141:AQ143" si="35">SUM(G100,G103)/SUM(F100,F103)-1</f>
        <v>2.8432898359875836E-4</v>
      </c>
      <c r="H141" s="14">
        <f t="shared" si="35"/>
        <v>7.6846740371716571E-3</v>
      </c>
      <c r="I141" s="14">
        <f t="shared" si="35"/>
        <v>9.0562676300292022E-3</v>
      </c>
      <c r="J141" s="14">
        <f t="shared" si="35"/>
        <v>1.140755272192262E-2</v>
      </c>
      <c r="K141" s="14">
        <f t="shared" si="35"/>
        <v>1.5070844607372402E-2</v>
      </c>
      <c r="L141" s="14">
        <f t="shared" si="35"/>
        <v>1.5888484431578309E-2</v>
      </c>
      <c r="M141" s="14">
        <f t="shared" si="35"/>
        <v>1.4817078905294823E-2</v>
      </c>
      <c r="N141" s="14">
        <f t="shared" si="35"/>
        <v>1.2580452340242188E-2</v>
      </c>
      <c r="O141" s="14">
        <f t="shared" si="35"/>
        <v>8.5298774516533449E-3</v>
      </c>
      <c r="P141" s="14">
        <f t="shared" si="35"/>
        <v>3.9339352965197527E-3</v>
      </c>
      <c r="Q141" s="14">
        <f t="shared" si="35"/>
        <v>-3.4801158833397405E-4</v>
      </c>
      <c r="R141" s="14">
        <f t="shared" si="35"/>
        <v>-7.4801394282174583E-3</v>
      </c>
      <c r="S141" s="14">
        <f t="shared" si="35"/>
        <v>-7.5457213730509842E-3</v>
      </c>
      <c r="T141" s="14">
        <f t="shared" si="35"/>
        <v>-9.6787694231084132E-3</v>
      </c>
      <c r="U141" s="14">
        <f t="shared" si="35"/>
        <v>-1.1142615734729411E-2</v>
      </c>
      <c r="V141" s="14">
        <f t="shared" si="35"/>
        <v>-1.3355640586459661E-2</v>
      </c>
      <c r="W141" s="14">
        <f t="shared" si="35"/>
        <v>-1.8469370541053576E-2</v>
      </c>
      <c r="X141" s="14">
        <f t="shared" si="35"/>
        <v>-2.5928368597874063E-2</v>
      </c>
      <c r="Y141" s="14">
        <f t="shared" si="35"/>
        <v>-3.4497168159719815E-2</v>
      </c>
      <c r="Z141" s="14">
        <f t="shared" si="35"/>
        <v>-4.7991303020507359E-2</v>
      </c>
      <c r="AA141" s="14">
        <f t="shared" si="35"/>
        <v>-6.1874762883134538E-2</v>
      </c>
      <c r="AB141" s="14">
        <f t="shared" si="35"/>
        <v>-7.4669932702323027E-2</v>
      </c>
      <c r="AC141" s="14">
        <f t="shared" si="35"/>
        <v>-8.3766669446858844E-2</v>
      </c>
      <c r="AD141" s="14">
        <f t="shared" si="35"/>
        <v>-8.7466513526657574E-2</v>
      </c>
      <c r="AE141" s="14">
        <f t="shared" si="35"/>
        <v>-8.7632180704036E-2</v>
      </c>
      <c r="AF141" s="14">
        <f t="shared" si="35"/>
        <v>-8.920498887177386E-2</v>
      </c>
      <c r="AG141" s="14">
        <f t="shared" si="35"/>
        <v>-8.6154768927541592E-2</v>
      </c>
      <c r="AH141" s="14">
        <f t="shared" si="35"/>
        <v>-8.1803231963209377E-2</v>
      </c>
      <c r="AI141" s="14">
        <f t="shared" si="35"/>
        <v>-8.4231470385262908E-2</v>
      </c>
      <c r="AJ141" s="14">
        <f t="shared" si="35"/>
        <v>-0.10199166346932076</v>
      </c>
      <c r="AK141" s="14">
        <f t="shared" si="35"/>
        <v>-0.12007634981550763</v>
      </c>
      <c r="AL141" s="14">
        <f t="shared" si="35"/>
        <v>-0.14802124349510237</v>
      </c>
      <c r="AM141" s="14">
        <f t="shared" si="35"/>
        <v>-0.18439309917707347</v>
      </c>
      <c r="AN141" s="14">
        <f t="shared" si="35"/>
        <v>-0.21616117369712951</v>
      </c>
      <c r="AO141" s="14">
        <f t="shared" si="35"/>
        <v>-0.2510576908228066</v>
      </c>
      <c r="AP141" s="14">
        <f t="shared" si="35"/>
        <v>-0.28956344571628267</v>
      </c>
      <c r="AQ141" s="14">
        <f t="shared" si="35"/>
        <v>-0.31117848822954475</v>
      </c>
    </row>
    <row r="142" spans="1:43" outlineLevel="1" x14ac:dyDescent="0.3">
      <c r="A142" t="str" cm="1">
        <f t="array" ref="A142">IFERROR(_xlfn.XMATCH($C142&amp;$D142,$C$94:$C$121&amp;$D$94:$D$121),".")</f>
        <v>.</v>
      </c>
      <c r="C142" t="s">
        <v>25</v>
      </c>
      <c r="D142" t="s">
        <v>3</v>
      </c>
      <c r="G142" s="14">
        <f t="shared" si="35"/>
        <v>1.2372348782403675E-2</v>
      </c>
      <c r="H142" s="14">
        <f t="shared" si="35"/>
        <v>1.008729388942764E-2</v>
      </c>
      <c r="I142" s="14">
        <f t="shared" si="35"/>
        <v>1.0370654887651209E-2</v>
      </c>
      <c r="J142" s="14">
        <f t="shared" si="35"/>
        <v>1.4255844896407632E-2</v>
      </c>
      <c r="K142" s="14">
        <f t="shared" si="35"/>
        <v>1.4805097451274341E-2</v>
      </c>
      <c r="L142" s="14">
        <f t="shared" si="35"/>
        <v>1.1449676823638066E-2</v>
      </c>
      <c r="M142" s="14">
        <f t="shared" si="35"/>
        <v>4.7471243381413952E-3</v>
      </c>
      <c r="N142" s="14">
        <f t="shared" si="35"/>
        <v>9.0859531164810825E-4</v>
      </c>
      <c r="O142" s="14">
        <f t="shared" si="35"/>
        <v>4.9019607843137081E-3</v>
      </c>
      <c r="P142" s="14">
        <f t="shared" si="35"/>
        <v>4.8780487804878092E-3</v>
      </c>
      <c r="Q142" s="14">
        <f t="shared" si="35"/>
        <v>2.1574973031284195E-3</v>
      </c>
      <c r="R142" s="14">
        <f t="shared" si="35"/>
        <v>-2.2887603728759531E-2</v>
      </c>
      <c r="S142" s="14">
        <f t="shared" si="35"/>
        <v>-3.1595397989447327E-2</v>
      </c>
      <c r="T142" s="14">
        <f t="shared" si="35"/>
        <v>-4.8560773601140306E-2</v>
      </c>
      <c r="U142" s="14">
        <f t="shared" si="35"/>
        <v>-6.1294506808783233E-2</v>
      </c>
      <c r="V142" s="14">
        <f t="shared" si="35"/>
        <v>-7.4074544034505641E-2</v>
      </c>
      <c r="W142" s="14">
        <f t="shared" si="35"/>
        <v>-8.6775036818192208E-2</v>
      </c>
      <c r="X142" s="14">
        <f t="shared" si="35"/>
        <v>-0.10584944740636992</v>
      </c>
      <c r="Y142" s="14">
        <f t="shared" si="35"/>
        <v>-0.11934804010993039</v>
      </c>
      <c r="Z142" s="14">
        <f t="shared" si="35"/>
        <v>-0.12451586813127724</v>
      </c>
      <c r="AA142" s="14">
        <f t="shared" si="35"/>
        <v>-0.1193838805655969</v>
      </c>
      <c r="AB142" s="14">
        <f t="shared" si="35"/>
        <v>-0.10860104741640575</v>
      </c>
      <c r="AC142" s="14">
        <f t="shared" si="35"/>
        <v>-9.1085223317228681E-2</v>
      </c>
      <c r="AD142" s="14">
        <f t="shared" si="35"/>
        <v>-6.7858158223370824E-2</v>
      </c>
      <c r="AE142" s="14">
        <f t="shared" si="35"/>
        <v>-5.6096134791412955E-2</v>
      </c>
      <c r="AF142" s="14">
        <f t="shared" si="35"/>
        <v>-5.6006463651823601E-2</v>
      </c>
      <c r="AG142" s="14">
        <f t="shared" si="35"/>
        <v>-6.3781328129899895E-2</v>
      </c>
      <c r="AH142" s="14">
        <f t="shared" si="35"/>
        <v>-7.2760702722691084E-2</v>
      </c>
      <c r="AI142" s="14">
        <f t="shared" si="35"/>
        <v>-8.9133101831235684E-2</v>
      </c>
      <c r="AJ142" s="14">
        <f t="shared" si="35"/>
        <v>-0.11818048090479827</v>
      </c>
      <c r="AK142" s="14">
        <f t="shared" si="35"/>
        <v>-0.13216701773081885</v>
      </c>
      <c r="AL142" s="14">
        <f t="shared" si="35"/>
        <v>-0.1509968698219013</v>
      </c>
      <c r="AM142" s="14">
        <f t="shared" si="35"/>
        <v>-0.18410827258431839</v>
      </c>
      <c r="AN142" s="14">
        <f t="shared" si="35"/>
        <v>-0.218754564074784</v>
      </c>
      <c r="AO142" s="14">
        <f t="shared" si="35"/>
        <v>-0.24413148886078129</v>
      </c>
      <c r="AP142" s="14">
        <f t="shared" si="35"/>
        <v>-0.26259947906416548</v>
      </c>
      <c r="AQ142" s="14">
        <f t="shared" si="35"/>
        <v>-0.25224529663287576</v>
      </c>
    </row>
    <row r="143" spans="1:43" outlineLevel="1" x14ac:dyDescent="0.3">
      <c r="A143" t="str" cm="1">
        <f t="array" ref="A143">IFERROR(_xlfn.XMATCH($C143&amp;$D143,$C$94:$C$121&amp;$D$94:$D$121),".")</f>
        <v>.</v>
      </c>
      <c r="C143" t="s">
        <v>25</v>
      </c>
      <c r="D143" t="s">
        <v>4</v>
      </c>
      <c r="G143" s="14">
        <f t="shared" si="35"/>
        <v>-1.6806722689075682E-2</v>
      </c>
      <c r="H143" s="14">
        <f t="shared" si="35"/>
        <v>-1.4957264957264904E-2</v>
      </c>
      <c r="I143" s="14">
        <f t="shared" si="35"/>
        <v>-1.3015184381778733E-2</v>
      </c>
      <c r="J143" s="14">
        <f t="shared" si="35"/>
        <v>-1.318681318681314E-2</v>
      </c>
      <c r="K143" s="14">
        <f t="shared" si="35"/>
        <v>-1.5590200445434244E-2</v>
      </c>
      <c r="L143" s="14">
        <f t="shared" si="35"/>
        <v>0</v>
      </c>
      <c r="M143" s="14">
        <f t="shared" si="35"/>
        <v>-4.5248868778280382E-3</v>
      </c>
      <c r="N143" s="14">
        <f t="shared" si="35"/>
        <v>-1.3636363636363669E-2</v>
      </c>
      <c r="O143" s="14">
        <f t="shared" si="35"/>
        <v>-9.2165898617511122E-3</v>
      </c>
      <c r="P143" s="14">
        <f t="shared" si="35"/>
        <v>-9.302325581395321E-3</v>
      </c>
      <c r="Q143" s="14">
        <f t="shared" si="35"/>
        <v>-4.6948356807511304E-3</v>
      </c>
      <c r="R143" s="14">
        <f t="shared" si="35"/>
        <v>-6.9294547085002489E-2</v>
      </c>
      <c r="S143" s="14">
        <f t="shared" si="35"/>
        <v>-9.8419380027966241E-2</v>
      </c>
      <c r="T143" s="14">
        <f t="shared" si="35"/>
        <v>-0.10706435200053688</v>
      </c>
      <c r="U143" s="14">
        <f t="shared" si="35"/>
        <v>-5.3790034973861145E-2</v>
      </c>
      <c r="V143" s="14">
        <f t="shared" si="35"/>
        <v>-3.6116402104019119E-2</v>
      </c>
      <c r="W143" s="14">
        <f t="shared" si="35"/>
        <v>-3.3063968218249307E-2</v>
      </c>
      <c r="X143" s="14">
        <f t="shared" si="35"/>
        <v>-2.5371157321249949E-2</v>
      </c>
      <c r="Y143" s="14">
        <f t="shared" si="35"/>
        <v>-2.330042945860733E-2</v>
      </c>
      <c r="Z143" s="14">
        <f t="shared" si="35"/>
        <v>-2.5030237456178273E-2</v>
      </c>
      <c r="AA143" s="14">
        <f t="shared" si="35"/>
        <v>-2.1705119363415237E-2</v>
      </c>
      <c r="AB143" s="14">
        <f t="shared" si="35"/>
        <v>-2.0630968667067151E-2</v>
      </c>
      <c r="AC143" s="14">
        <f t="shared" si="35"/>
        <v>-2.6630964915398736E-2</v>
      </c>
      <c r="AD143" s="14">
        <f t="shared" si="35"/>
        <v>-3.1514325689384948E-2</v>
      </c>
      <c r="AE143" s="14">
        <f t="shared" si="35"/>
        <v>-3.2212925770585987E-2</v>
      </c>
      <c r="AF143" s="14">
        <f t="shared" si="35"/>
        <v>-3.4385482971713288E-2</v>
      </c>
      <c r="AG143" s="14">
        <f t="shared" si="35"/>
        <v>-4.4518379975017064E-2</v>
      </c>
      <c r="AH143" s="14">
        <f t="shared" si="35"/>
        <v>-5.6677155645189825E-2</v>
      </c>
      <c r="AI143" s="14">
        <f t="shared" si="35"/>
        <v>-7.8045067584116334E-2</v>
      </c>
      <c r="AJ143" s="14">
        <f t="shared" si="35"/>
        <v>-9.6916938388887486E-2</v>
      </c>
      <c r="AK143" s="14">
        <f t="shared" si="35"/>
        <v>-0.11102395941654564</v>
      </c>
      <c r="AL143" s="14">
        <f t="shared" si="35"/>
        <v>-0.14908465151553341</v>
      </c>
      <c r="AM143" s="14">
        <f t="shared" si="35"/>
        <v>-0.19502433961821686</v>
      </c>
      <c r="AN143" s="14">
        <f t="shared" si="35"/>
        <v>-0.19135045571864984</v>
      </c>
      <c r="AO143" s="14">
        <f t="shared" si="35"/>
        <v>-0.22815760177233801</v>
      </c>
      <c r="AP143" s="14">
        <f t="shared" si="35"/>
        <v>-0.34505865347593634</v>
      </c>
      <c r="AQ143" s="14">
        <f t="shared" si="35"/>
        <v>-0.46218689945712599</v>
      </c>
    </row>
    <row r="144" spans="1:43" outlineLevel="1" x14ac:dyDescent="0.3">
      <c r="A144" t="str" cm="1">
        <f t="array" ref="A144">IFERROR(_xlfn.XMATCH($C144&amp;$D144,$C$94:$C$121&amp;$D$94:$D$121),".")</f>
        <v>.</v>
      </c>
      <c r="C144" t="s">
        <v>25</v>
      </c>
      <c r="D144" t="s">
        <v>22</v>
      </c>
      <c r="G144" s="15">
        <f>SUM(G117:G118)/SUM(F117:F118)-1</f>
        <v>5.4358377014174231E-4</v>
      </c>
      <c r="H144" s="15">
        <f t="shared" ref="H144:AQ144" si="36">SUM(H117:H118)/SUM(G117:G118)-1</f>
        <v>7.6933524777833551E-3</v>
      </c>
      <c r="I144" s="15">
        <f t="shared" si="36"/>
        <v>9.0402333708805571E-3</v>
      </c>
      <c r="J144" s="15">
        <f t="shared" si="36"/>
        <v>1.1425654530188512E-2</v>
      </c>
      <c r="K144" s="15">
        <f t="shared" si="36"/>
        <v>1.4999221738494661E-2</v>
      </c>
      <c r="L144" s="15">
        <f t="shared" si="36"/>
        <v>1.5744152868846673E-2</v>
      </c>
      <c r="M144" s="15">
        <f t="shared" si="36"/>
        <v>1.4525640615063562E-2</v>
      </c>
      <c r="N144" s="15">
        <f t="shared" si="36"/>
        <v>1.2238787124471351E-2</v>
      </c>
      <c r="O144" s="15">
        <f t="shared" si="36"/>
        <v>8.406543471675354E-3</v>
      </c>
      <c r="P144" s="15">
        <f t="shared" si="36"/>
        <v>3.9318769189988778E-3</v>
      </c>
      <c r="Q144" s="15">
        <f t="shared" si="36"/>
        <v>-2.948359699883607E-4</v>
      </c>
      <c r="R144" s="15">
        <f t="shared" si="36"/>
        <v>-7.9735433443434145E-3</v>
      </c>
      <c r="S144" s="15">
        <f t="shared" si="36"/>
        <v>-8.2860495336591899E-3</v>
      </c>
      <c r="T144" s="15">
        <f t="shared" si="36"/>
        <v>-1.0751368146730611E-2</v>
      </c>
      <c r="U144" s="15">
        <f t="shared" si="36"/>
        <v>-1.2342191303920225E-2</v>
      </c>
      <c r="V144" s="15">
        <f t="shared" si="36"/>
        <v>-1.4696802129840258E-2</v>
      </c>
      <c r="W144" s="15">
        <f t="shared" si="36"/>
        <v>-1.9873718109550076E-2</v>
      </c>
      <c r="X144" s="15">
        <f t="shared" si="36"/>
        <v>-2.7437201061089045E-2</v>
      </c>
      <c r="Y144" s="15">
        <f t="shared" si="36"/>
        <v>-3.5955733727197514E-2</v>
      </c>
      <c r="Z144" s="15">
        <f t="shared" si="36"/>
        <v>-4.9174263077210179E-2</v>
      </c>
      <c r="AA144" s="15">
        <f t="shared" si="36"/>
        <v>-6.2659200619791133E-2</v>
      </c>
      <c r="AB144" s="15">
        <f t="shared" si="36"/>
        <v>-7.5057542411999467E-2</v>
      </c>
      <c r="AC144" s="15">
        <f t="shared" si="36"/>
        <v>-8.3776126019099562E-2</v>
      </c>
      <c r="AD144" s="15">
        <f t="shared" si="36"/>
        <v>-8.7118412611885354E-2</v>
      </c>
      <c r="AE144" s="15">
        <f t="shared" si="36"/>
        <v>-8.7114252752375276E-2</v>
      </c>
      <c r="AF144" s="15">
        <f t="shared" si="36"/>
        <v>-8.8645032979936866E-2</v>
      </c>
      <c r="AG144" s="15">
        <f t="shared" si="36"/>
        <v>-8.5753203962157687E-2</v>
      </c>
      <c r="AH144" s="15">
        <f t="shared" si="36"/>
        <v>-8.1619566103127039E-2</v>
      </c>
      <c r="AI144" s="15">
        <f t="shared" si="36"/>
        <v>-8.4291329562741324E-2</v>
      </c>
      <c r="AJ144" s="15">
        <f t="shared" si="36"/>
        <v>-0.10221992185412332</v>
      </c>
      <c r="AK144" s="15">
        <f t="shared" si="36"/>
        <v>-0.12023253628805075</v>
      </c>
      <c r="AL144" s="15">
        <f t="shared" si="36"/>
        <v>-0.14806604487254971</v>
      </c>
      <c r="AM144" s="15">
        <f t="shared" si="36"/>
        <v>-0.1844116137089683</v>
      </c>
      <c r="AN144" s="15">
        <f t="shared" si="36"/>
        <v>-0.21614614281604316</v>
      </c>
      <c r="AO144" s="15">
        <f t="shared" si="36"/>
        <v>-0.25090979591181561</v>
      </c>
      <c r="AP144" s="15">
        <f t="shared" si="36"/>
        <v>-0.28930057202620907</v>
      </c>
      <c r="AQ144" s="15">
        <f t="shared" si="36"/>
        <v>-0.31061201210524503</v>
      </c>
    </row>
    <row r="145" spans="1:43" outlineLevel="1" x14ac:dyDescent="0.3">
      <c r="A145" cm="1">
        <f t="array" ref="A145">IFERROR(_xlfn.XMATCH($C145&amp;$D145,$C$94:$C$121&amp;$D$94:$D$121),".")</f>
        <v>13</v>
      </c>
      <c r="C145" t="s">
        <v>19</v>
      </c>
      <c r="D145" t="s">
        <v>2</v>
      </c>
      <c r="G145" s="13" cm="1">
        <f t="array" ref="G145">INDEX(G$94:G$121,$A145)/INDEX(F$94:F$121,$A145)-1</f>
        <v>-8.8414255556935606E-3</v>
      </c>
      <c r="H145" s="13" cm="1">
        <f t="array" ref="H145">INDEX(H$94:H$121,$A145)/INDEX(G$94:G$121,$A145)-1</f>
        <v>-2.3728983437319884E-2</v>
      </c>
      <c r="I145" s="13" cm="1">
        <f t="array" ref="I145">INDEX(I$94:I$121,$A145)/INDEX(H$94:H$121,$A145)-1</f>
        <v>-7.9564704070633763E-4</v>
      </c>
      <c r="J145" s="13" cm="1">
        <f t="array" ref="J145">INDEX(J$94:J$121,$A145)/INDEX(I$94:I$121,$A145)-1</f>
        <v>1.5155017852097608E-3</v>
      </c>
      <c r="K145" s="13" cm="1">
        <f t="array" ref="K145">INDEX(K$94:K$121,$A145)/INDEX(J$94:J$121,$A145)-1</f>
        <v>4.2318543216208759E-3</v>
      </c>
      <c r="L145" s="13" cm="1">
        <f t="array" ref="L145">INDEX(L$94:L$121,$A145)/INDEX(K$94:K$121,$A145)-1</f>
        <v>7.6363172008684366E-3</v>
      </c>
      <c r="M145" s="13" cm="1">
        <f t="array" ref="M145">INDEX(M$94:M$121,$A145)/INDEX(L$94:L$121,$A145)-1</f>
        <v>3.8018958787449098E-3</v>
      </c>
      <c r="N145" s="13" cm="1">
        <f t="array" ref="N145">INDEX(N$94:N$121,$A145)/INDEX(M$94:M$121,$A145)-1</f>
        <v>2.370164629835525E-3</v>
      </c>
      <c r="O145" s="13" cm="1">
        <f t="array" ref="O145">INDEX(O$94:O$121,$A145)/INDEX(N$94:N$121,$A145)-1</f>
        <v>-1.7409751072778867E-3</v>
      </c>
      <c r="P145" s="13" cm="1">
        <f t="array" ref="P145">INDEX(P$94:P$121,$A145)/INDEX(O$94:O$121,$A145)-1</f>
        <v>-2.8198101164066403E-3</v>
      </c>
      <c r="Q145" s="13" cm="1">
        <f t="array" ref="Q145">INDEX(Q$94:Q$121,$A145)/INDEX(P$94:P$121,$A145)-1</f>
        <v>-6.8368355616962306E-3</v>
      </c>
      <c r="R145" s="13" cm="1">
        <f t="array" ref="R145">INDEX(R$94:R$121,$A145)/INDEX(Q$94:Q$121,$A145)-1</f>
        <v>-7.4801394282173472E-3</v>
      </c>
      <c r="S145" s="13" cm="1">
        <f t="array" ref="S145">INDEX(S$94:S$121,$A145)/INDEX(R$94:R$121,$A145)-1</f>
        <v>-7.5457213730510952E-3</v>
      </c>
      <c r="T145" s="13" cm="1">
        <f t="array" ref="T145">INDEX(T$94:T$121,$A145)/INDEX(S$94:S$121,$A145)-1</f>
        <v>-9.6787694231085242E-3</v>
      </c>
      <c r="U145" s="13" cm="1">
        <f t="array" ref="U145">INDEX(U$94:U$121,$A145)/INDEX(T$94:T$121,$A145)-1</f>
        <v>-1.1142615734729522E-2</v>
      </c>
      <c r="V145" s="13" cm="1">
        <f t="array" ref="V145">INDEX(V$94:V$121,$A145)/INDEX(U$94:U$121,$A145)-1</f>
        <v>-1.3355640586459772E-2</v>
      </c>
      <c r="W145" s="13" cm="1">
        <f t="array" ref="W145">INDEX(W$94:W$121,$A145)/INDEX(V$94:V$121,$A145)-1</f>
        <v>-1.8469370541053687E-2</v>
      </c>
      <c r="X145" s="13" cm="1">
        <f t="array" ref="X145">INDEX(X$94:X$121,$A145)/INDEX(W$94:W$121,$A145)-1</f>
        <v>-2.5928368597874063E-2</v>
      </c>
      <c r="Y145" s="13" cm="1">
        <f t="array" ref="Y145">INDEX(Y$94:Y$121,$A145)/INDEX(X$94:X$121,$A145)-1</f>
        <v>-3.4497168159719704E-2</v>
      </c>
      <c r="Z145" s="13" cm="1">
        <f t="array" ref="Z145">INDEX(Z$94:Z$121,$A145)/INDEX(Y$94:Y$121,$A145)-1</f>
        <v>-4.7991303020507248E-2</v>
      </c>
      <c r="AA145" s="13" cm="1">
        <f t="array" ref="AA145">INDEX(AA$94:AA$121,$A145)/INDEX(Z$94:Z$121,$A145)-1</f>
        <v>-6.1874762883134538E-2</v>
      </c>
      <c r="AB145" s="13" cm="1">
        <f t="array" ref="AB145">INDEX(AB$94:AB$121,$A145)/INDEX(AA$94:AA$121,$A145)-1</f>
        <v>-7.4669932702323027E-2</v>
      </c>
      <c r="AC145" s="13" cm="1">
        <f t="array" ref="AC145">INDEX(AC$94:AC$121,$A145)/INDEX(AB$94:AB$121,$A145)-1</f>
        <v>-8.3766669446858733E-2</v>
      </c>
      <c r="AD145" s="13" cm="1">
        <f t="array" ref="AD145">INDEX(AD$94:AD$121,$A145)/INDEX(AC$94:AC$121,$A145)-1</f>
        <v>-8.7466513526657574E-2</v>
      </c>
      <c r="AE145" s="13" cm="1">
        <f t="array" ref="AE145">INDEX(AE$94:AE$121,$A145)/INDEX(AD$94:AD$121,$A145)-1</f>
        <v>-8.7632180704035889E-2</v>
      </c>
      <c r="AF145" s="13" cm="1">
        <f t="array" ref="AF145">INDEX(AF$94:AF$121,$A145)/INDEX(AE$94:AE$121,$A145)-1</f>
        <v>-8.920498887177386E-2</v>
      </c>
      <c r="AG145" s="13" cm="1">
        <f t="array" ref="AG145">INDEX(AG$94:AG$121,$A145)/INDEX(AF$94:AF$121,$A145)-1</f>
        <v>-8.6154768927541592E-2</v>
      </c>
      <c r="AH145" s="13" cm="1">
        <f t="array" ref="AH145">INDEX(AH$94:AH$121,$A145)/INDEX(AG$94:AG$121,$A145)-1</f>
        <v>-8.1803231963209266E-2</v>
      </c>
      <c r="AI145" s="13" cm="1">
        <f t="array" ref="AI145">INDEX(AI$94:AI$121,$A145)/INDEX(AH$94:AH$121,$A145)-1</f>
        <v>-8.4231470385262908E-2</v>
      </c>
      <c r="AJ145" s="13" cm="1">
        <f t="array" ref="AJ145">INDEX(AJ$94:AJ$121,$A145)/INDEX(AI$94:AI$121,$A145)-1</f>
        <v>-0.10199166346932076</v>
      </c>
      <c r="AK145" s="13" cm="1">
        <f t="array" ref="AK145">INDEX(AK$94:AK$121,$A145)/INDEX(AJ$94:AJ$121,$A145)-1</f>
        <v>-0.12007634981550774</v>
      </c>
      <c r="AL145" s="13" cm="1">
        <f t="array" ref="AL145">INDEX(AL$94:AL$121,$A145)/INDEX(AK$94:AK$121,$A145)-1</f>
        <v>-0.14802124349510226</v>
      </c>
      <c r="AM145" s="13" cm="1">
        <f t="array" ref="AM145">INDEX(AM$94:AM$121,$A145)/INDEX(AL$94:AL$121,$A145)-1</f>
        <v>-0.18439309917707358</v>
      </c>
      <c r="AN145" s="13" cm="1">
        <f t="array" ref="AN145">INDEX(AN$94:AN$121,$A145)/INDEX(AM$94:AM$121,$A145)-1</f>
        <v>-0.21616117369712951</v>
      </c>
      <c r="AO145" s="13" cm="1">
        <f t="array" ref="AO145">INDEX(AO$94:AO$121,$A145)/INDEX(AN$94:AN$121,$A145)-1</f>
        <v>-0.2510576908228066</v>
      </c>
      <c r="AP145" s="13" cm="1">
        <f t="array" ref="AP145">INDEX(AP$94:AP$121,$A145)/INDEX(AO$94:AO$121,$A145)-1</f>
        <v>-0.28956344571628267</v>
      </c>
      <c r="AQ145" s="13" cm="1">
        <f t="array" ref="AQ145">INDEX(AQ$94:AQ$121,$A145)/INDEX(AP$94:AP$121,$A145)-1</f>
        <v>-0.31117848822954486</v>
      </c>
    </row>
    <row r="146" spans="1:43" outlineLevel="1" x14ac:dyDescent="0.3">
      <c r="A146" cm="1">
        <f t="array" ref="A146">IFERROR(_xlfn.XMATCH($C146&amp;$D146,$C$94:$C$121&amp;$D$94:$D$121),".")</f>
        <v>14</v>
      </c>
      <c r="C146" t="s">
        <v>19</v>
      </c>
      <c r="D146" t="s">
        <v>3</v>
      </c>
      <c r="G146" s="13" cm="1">
        <f t="array" ref="G146">INDEX(G$94:G$121,$A146)/INDEX(F$94:F$121,$A146)-1</f>
        <v>8.4745762711864181E-3</v>
      </c>
      <c r="H146" s="13" cm="1">
        <f t="array" ref="H146">INDEX(H$94:H$121,$A146)/INDEX(G$94:G$121,$A146)-1</f>
        <v>-5.0420168067226712E-3</v>
      </c>
      <c r="I146" s="13" cm="1">
        <f t="array" ref="I146">INDEX(I$94:I$121,$A146)/INDEX(H$94:H$121,$A146)-1</f>
        <v>8.445945945946054E-3</v>
      </c>
      <c r="J146" s="13" cm="1">
        <f t="array" ref="J146">INDEX(J$94:J$121,$A146)/INDEX(I$94:I$121,$A146)-1</f>
        <v>2.345058626465657E-2</v>
      </c>
      <c r="K146" s="13" cm="1">
        <f t="array" ref="K146">INDEX(K$94:K$121,$A146)/INDEX(J$94:J$121,$A146)-1</f>
        <v>0</v>
      </c>
      <c r="L146" s="13" cm="1">
        <f t="array" ref="L146">INDEX(L$94:L$121,$A146)/INDEX(K$94:K$121,$A146)-1</f>
        <v>1.4729950900163713E-2</v>
      </c>
      <c r="M146" s="13" cm="1">
        <f t="array" ref="M146">INDEX(M$94:M$121,$A146)/INDEX(L$94:L$121,$A146)-1</f>
        <v>6.4516129032257119E-3</v>
      </c>
      <c r="N146" s="13" cm="1">
        <f t="array" ref="N146">INDEX(N$94:N$121,$A146)/INDEX(M$94:M$121,$A146)-1</f>
        <v>2.0641025641025657E-2</v>
      </c>
      <c r="O146" s="13" cm="1">
        <f t="array" ref="O146">INDEX(O$94:O$121,$A146)/INDEX(N$94:N$121,$A146)-1</f>
        <v>3.6506092199470874E-3</v>
      </c>
      <c r="P146" s="13" cm="1">
        <f t="array" ref="P146">INDEX(P$94:P$121,$A146)/INDEX(O$94:O$121,$A146)-1</f>
        <v>6.193355072963147E-4</v>
      </c>
      <c r="Q146" s="13" cm="1">
        <f t="array" ref="Q146">INDEX(Q$94:Q$121,$A146)/INDEX(P$94:P$121,$A146)-1</f>
        <v>3.4020944647366047E-3</v>
      </c>
      <c r="R146" s="13" cm="1">
        <f t="array" ref="R146">INDEX(R$94:R$121,$A146)/INDEX(Q$94:Q$121,$A146)-1</f>
        <v>-2.2887603728759531E-2</v>
      </c>
      <c r="S146" s="13" cm="1">
        <f t="array" ref="S146">INDEX(S$94:S$121,$A146)/INDEX(R$94:R$121,$A146)-1</f>
        <v>-3.1595397989447216E-2</v>
      </c>
      <c r="T146" s="13" cm="1">
        <f t="array" ref="T146">INDEX(T$94:T$121,$A146)/INDEX(S$94:S$121,$A146)-1</f>
        <v>-4.8560773601140528E-2</v>
      </c>
      <c r="U146" s="13" cm="1">
        <f t="array" ref="U146">INDEX(U$94:U$121,$A146)/INDEX(T$94:T$121,$A146)-1</f>
        <v>-6.1294506808783233E-2</v>
      </c>
      <c r="V146" s="13" cm="1">
        <f t="array" ref="V146">INDEX(V$94:V$121,$A146)/INDEX(U$94:U$121,$A146)-1</f>
        <v>-7.4074544034505529E-2</v>
      </c>
      <c r="W146" s="13" cm="1">
        <f t="array" ref="W146">INDEX(W$94:W$121,$A146)/INDEX(V$94:V$121,$A146)-1</f>
        <v>-8.6775036818192208E-2</v>
      </c>
      <c r="X146" s="13" cm="1">
        <f t="array" ref="X146">INDEX(X$94:X$121,$A146)/INDEX(W$94:W$121,$A146)-1</f>
        <v>-0.10584944740636981</v>
      </c>
      <c r="Y146" s="13" cm="1">
        <f t="array" ref="Y146">INDEX(Y$94:Y$121,$A146)/INDEX(X$94:X$121,$A146)-1</f>
        <v>-0.1193480401099305</v>
      </c>
      <c r="Z146" s="13" cm="1">
        <f t="array" ref="Z146">INDEX(Z$94:Z$121,$A146)/INDEX(Y$94:Y$121,$A146)-1</f>
        <v>-0.12451586813127724</v>
      </c>
      <c r="AA146" s="13" cm="1">
        <f t="array" ref="AA146">INDEX(AA$94:AA$121,$A146)/INDEX(Z$94:Z$121,$A146)-1</f>
        <v>-0.1193838805655969</v>
      </c>
      <c r="AB146" s="13" cm="1">
        <f t="array" ref="AB146">INDEX(AB$94:AB$121,$A146)/INDEX(AA$94:AA$121,$A146)-1</f>
        <v>-0.10860104741640586</v>
      </c>
      <c r="AC146" s="13" cm="1">
        <f t="array" ref="AC146">INDEX(AC$94:AC$121,$A146)/INDEX(AB$94:AB$121,$A146)-1</f>
        <v>-9.1085223317228681E-2</v>
      </c>
      <c r="AD146" s="13" cm="1">
        <f t="array" ref="AD146">INDEX(AD$94:AD$121,$A146)/INDEX(AC$94:AC$121,$A146)-1</f>
        <v>-6.7858158223370935E-2</v>
      </c>
      <c r="AE146" s="13" cm="1">
        <f t="array" ref="AE146">INDEX(AE$94:AE$121,$A146)/INDEX(AD$94:AD$121,$A146)-1</f>
        <v>-5.6096134791412955E-2</v>
      </c>
      <c r="AF146" s="13" cm="1">
        <f t="array" ref="AF146">INDEX(AF$94:AF$121,$A146)/INDEX(AE$94:AE$121,$A146)-1</f>
        <v>-5.6006463651823712E-2</v>
      </c>
      <c r="AG146" s="13" cm="1">
        <f t="array" ref="AG146">INDEX(AG$94:AG$121,$A146)/INDEX(AF$94:AF$121,$A146)-1</f>
        <v>-6.3781328129900117E-2</v>
      </c>
      <c r="AH146" s="13" cm="1">
        <f t="array" ref="AH146">INDEX(AH$94:AH$121,$A146)/INDEX(AG$94:AG$121,$A146)-1</f>
        <v>-7.2760702722691084E-2</v>
      </c>
      <c r="AI146" s="13" cm="1">
        <f t="array" ref="AI146">INDEX(AI$94:AI$121,$A146)/INDEX(AH$94:AH$121,$A146)-1</f>
        <v>-8.9133101831235684E-2</v>
      </c>
      <c r="AJ146" s="13" cm="1">
        <f t="array" ref="AJ146">INDEX(AJ$94:AJ$121,$A146)/INDEX(AI$94:AI$121,$A146)-1</f>
        <v>-0.11818048090479827</v>
      </c>
      <c r="AK146" s="13" cm="1">
        <f t="array" ref="AK146">INDEX(AK$94:AK$121,$A146)/INDEX(AJ$94:AJ$121,$A146)-1</f>
        <v>-0.13216701773081885</v>
      </c>
      <c r="AL146" s="13" cm="1">
        <f t="array" ref="AL146">INDEX(AL$94:AL$121,$A146)/INDEX(AK$94:AK$121,$A146)-1</f>
        <v>-0.1509968698219013</v>
      </c>
      <c r="AM146" s="13" cm="1">
        <f t="array" ref="AM146">INDEX(AM$94:AM$121,$A146)/INDEX(AL$94:AL$121,$A146)-1</f>
        <v>-0.1841082725843185</v>
      </c>
      <c r="AN146" s="13" cm="1">
        <f t="array" ref="AN146">INDEX(AN$94:AN$121,$A146)/INDEX(AM$94:AM$121,$A146)-1</f>
        <v>-0.218754564074784</v>
      </c>
      <c r="AO146" s="13" cm="1">
        <f t="array" ref="AO146">INDEX(AO$94:AO$121,$A146)/INDEX(AN$94:AN$121,$A146)-1</f>
        <v>-0.24413148886078118</v>
      </c>
      <c r="AP146" s="13" cm="1">
        <f t="array" ref="AP146">INDEX(AP$94:AP$121,$A146)/INDEX(AO$94:AO$121,$A146)-1</f>
        <v>-0.26259947906416548</v>
      </c>
      <c r="AQ146" s="13" cm="1">
        <f t="array" ref="AQ146">INDEX(AQ$94:AQ$121,$A146)/INDEX(AP$94:AP$121,$A146)-1</f>
        <v>-0.25224529663287576</v>
      </c>
    </row>
    <row r="147" spans="1:43" outlineLevel="1" x14ac:dyDescent="0.3">
      <c r="A147" cm="1">
        <f t="array" ref="A147">IFERROR(_xlfn.XMATCH($C147&amp;$D147,$C$94:$C$121&amp;$D$94:$D$121),".")</f>
        <v>15</v>
      </c>
      <c r="C147" t="s">
        <v>19</v>
      </c>
      <c r="D147" t="s">
        <v>4</v>
      </c>
      <c r="G147" s="13" cm="1">
        <f t="array" ref="G147">INDEX(G$94:G$121,$A147)/INDEX(F$94:F$121,$A147)-1</f>
        <v>0</v>
      </c>
      <c r="H147" s="13" cm="1">
        <f t="array" ref="H147">INDEX(H$94:H$121,$A147)/INDEX(G$94:G$121,$A147)-1</f>
        <v>2.0833333333333259E-2</v>
      </c>
      <c r="I147" s="13" cm="1">
        <f t="array" ref="I147">INDEX(I$94:I$121,$A147)/INDEX(H$94:H$121,$A147)-1</f>
        <v>-2.0408163265306145E-2</v>
      </c>
      <c r="J147" s="13" cm="1">
        <f t="array" ref="J147">INDEX(J$94:J$121,$A147)/INDEX(I$94:I$121,$A147)-1</f>
        <v>-0.22916666666666663</v>
      </c>
      <c r="K147" s="13" cm="1">
        <f t="array" ref="K147">INDEX(K$94:K$121,$A147)/INDEX(J$94:J$121,$A147)-1</f>
        <v>8.1081081081081141E-2</v>
      </c>
      <c r="L147" s="13" cm="1">
        <f t="array" ref="L147">INDEX(L$94:L$121,$A147)/INDEX(K$94:K$121,$A147)-1</f>
        <v>0</v>
      </c>
      <c r="M147" s="13" cm="1">
        <f t="array" ref="M147">INDEX(M$94:M$121,$A147)/INDEX(L$94:L$121,$A147)-1</f>
        <v>0</v>
      </c>
      <c r="N147" s="13" cm="1">
        <f t="array" ref="N147">INDEX(N$94:N$121,$A147)/INDEX(M$94:M$121,$A147)-1</f>
        <v>0</v>
      </c>
      <c r="O147" s="13" cm="1">
        <f t="array" ref="O147">INDEX(O$94:O$121,$A147)/INDEX(N$94:N$121,$A147)-1</f>
        <v>0</v>
      </c>
      <c r="P147" s="13" cm="1">
        <f t="array" ref="P147">INDEX(P$94:P$121,$A147)/INDEX(O$94:O$121,$A147)-1</f>
        <v>-1.4124293785311437E-3</v>
      </c>
      <c r="Q147" s="13" cm="1">
        <f t="array" ref="Q147">INDEX(Q$94:Q$121,$A147)/INDEX(P$94:P$121,$A147)-1</f>
        <v>-8.5381936672925818E-3</v>
      </c>
      <c r="R147" s="13" cm="1">
        <f t="array" ref="R147">INDEX(R$94:R$121,$A147)/INDEX(Q$94:Q$121,$A147)-1</f>
        <v>-6.9294547085002378E-2</v>
      </c>
      <c r="S147" s="13" cm="1">
        <f t="array" ref="S147">INDEX(S$94:S$121,$A147)/INDEX(R$94:R$121,$A147)-1</f>
        <v>-9.8419380027966463E-2</v>
      </c>
      <c r="T147" s="13" cm="1">
        <f t="array" ref="T147">INDEX(T$94:T$121,$A147)/INDEX(S$94:S$121,$A147)-1</f>
        <v>-0.10706435200053677</v>
      </c>
      <c r="U147" s="13" cm="1">
        <f t="array" ref="U147">INDEX(U$94:U$121,$A147)/INDEX(T$94:T$121,$A147)-1</f>
        <v>-5.3790034973861256E-2</v>
      </c>
      <c r="V147" s="13" cm="1">
        <f t="array" ref="V147">INDEX(V$94:V$121,$A147)/INDEX(U$94:U$121,$A147)-1</f>
        <v>-3.6116402104019119E-2</v>
      </c>
      <c r="W147" s="13" cm="1">
        <f t="array" ref="W147">INDEX(W$94:W$121,$A147)/INDEX(V$94:V$121,$A147)-1</f>
        <v>-3.3063968218249529E-2</v>
      </c>
      <c r="X147" s="13" cm="1">
        <f t="array" ref="X147">INDEX(X$94:X$121,$A147)/INDEX(W$94:W$121,$A147)-1</f>
        <v>-2.537115732125006E-2</v>
      </c>
      <c r="Y147" s="13" cm="1">
        <f t="array" ref="Y147">INDEX(Y$94:Y$121,$A147)/INDEX(X$94:X$121,$A147)-1</f>
        <v>-2.3300429458607441E-2</v>
      </c>
      <c r="Z147" s="13" cm="1">
        <f t="array" ref="Z147">INDEX(Z$94:Z$121,$A147)/INDEX(Y$94:Y$121,$A147)-1</f>
        <v>-2.5030237456178384E-2</v>
      </c>
      <c r="AA147" s="13" cm="1">
        <f t="array" ref="AA147">INDEX(AA$94:AA$121,$A147)/INDEX(Z$94:Z$121,$A147)-1</f>
        <v>-2.1705119363415015E-2</v>
      </c>
      <c r="AB147" s="13" cm="1">
        <f t="array" ref="AB147">INDEX(AB$94:AB$121,$A147)/INDEX(AA$94:AA$121,$A147)-1</f>
        <v>-2.0630968667067151E-2</v>
      </c>
      <c r="AC147" s="13" cm="1">
        <f t="array" ref="AC147">INDEX(AC$94:AC$121,$A147)/INDEX(AB$94:AB$121,$A147)-1</f>
        <v>-2.6630964915398736E-2</v>
      </c>
      <c r="AD147" s="13" cm="1">
        <f t="array" ref="AD147">INDEX(AD$94:AD$121,$A147)/INDEX(AC$94:AC$121,$A147)-1</f>
        <v>-3.1514325689384948E-2</v>
      </c>
      <c r="AE147" s="13" cm="1">
        <f t="array" ref="AE147">INDEX(AE$94:AE$121,$A147)/INDEX(AD$94:AD$121,$A147)-1</f>
        <v>-3.2212925770585987E-2</v>
      </c>
      <c r="AF147" s="13" cm="1">
        <f t="array" ref="AF147">INDEX(AF$94:AF$121,$A147)/INDEX(AE$94:AE$121,$A147)-1</f>
        <v>-3.4385482971713399E-2</v>
      </c>
      <c r="AG147" s="13" cm="1">
        <f t="array" ref="AG147">INDEX(AG$94:AG$121,$A147)/INDEX(AF$94:AF$121,$A147)-1</f>
        <v>-4.4518379975017064E-2</v>
      </c>
      <c r="AH147" s="13" cm="1">
        <f t="array" ref="AH147">INDEX(AH$94:AH$121,$A147)/INDEX(AG$94:AG$121,$A147)-1</f>
        <v>-5.6677155645189825E-2</v>
      </c>
      <c r="AI147" s="13" cm="1">
        <f t="array" ref="AI147">INDEX(AI$94:AI$121,$A147)/INDEX(AH$94:AH$121,$A147)-1</f>
        <v>-7.8045067584116223E-2</v>
      </c>
      <c r="AJ147" s="13" cm="1">
        <f t="array" ref="AJ147">INDEX(AJ$94:AJ$121,$A147)/INDEX(AI$94:AI$121,$A147)-1</f>
        <v>-9.6916938388887486E-2</v>
      </c>
      <c r="AK147" s="13" cm="1">
        <f t="array" ref="AK147">INDEX(AK$94:AK$121,$A147)/INDEX(AJ$94:AJ$121,$A147)-1</f>
        <v>-0.11102395941654564</v>
      </c>
      <c r="AL147" s="13" cm="1">
        <f t="array" ref="AL147">INDEX(AL$94:AL$121,$A147)/INDEX(AK$94:AK$121,$A147)-1</f>
        <v>-0.14908465151553341</v>
      </c>
      <c r="AM147" s="13" cm="1">
        <f t="array" ref="AM147">INDEX(AM$94:AM$121,$A147)/INDEX(AL$94:AL$121,$A147)-1</f>
        <v>-0.19502433961821686</v>
      </c>
      <c r="AN147" s="13" cm="1">
        <f t="array" ref="AN147">INDEX(AN$94:AN$121,$A147)/INDEX(AM$94:AM$121,$A147)-1</f>
        <v>-0.19135045571864984</v>
      </c>
      <c r="AO147" s="13" cm="1">
        <f t="array" ref="AO147">INDEX(AO$94:AO$121,$A147)/INDEX(AN$94:AN$121,$A147)-1</f>
        <v>-0.22815760177233813</v>
      </c>
      <c r="AP147" s="13" cm="1">
        <f t="array" ref="AP147">INDEX(AP$94:AP$121,$A147)/INDEX(AO$94:AO$121,$A147)-1</f>
        <v>-0.34505865347593623</v>
      </c>
      <c r="AQ147" s="13" cm="1">
        <f t="array" ref="AQ147">INDEX(AQ$94:AQ$121,$A147)/INDEX(AP$94:AP$121,$A147)-1</f>
        <v>-0.46218689945712599</v>
      </c>
    </row>
    <row r="148" spans="1:43" outlineLevel="1" x14ac:dyDescent="0.3">
      <c r="A148" cm="1">
        <f t="array" ref="A148">IFERROR(_xlfn.XMATCH($C148&amp;$D148,$C$94:$C$121&amp;$D$94:$D$121),".")</f>
        <v>26</v>
      </c>
      <c r="C148" t="s">
        <v>19</v>
      </c>
      <c r="D148" t="s">
        <v>22</v>
      </c>
      <c r="G148" s="13" cm="1">
        <f t="array" ref="G148">INDEX(G$94:G$121,$A148)/INDEX(F$94:F$121,$A148)-1</f>
        <v>-8.5812776568955362E-3</v>
      </c>
      <c r="H148" s="13" cm="1">
        <f t="array" ref="H148">INDEX(H$94:H$121,$A148)/INDEX(G$94:G$121,$A148)-1</f>
        <v>-2.3402051686723269E-2</v>
      </c>
      <c r="I148" s="13" cm="1">
        <f t="array" ref="I148">INDEX(I$94:I$121,$A148)/INDEX(H$94:H$121,$A148)-1</f>
        <v>-6.8176653283846811E-4</v>
      </c>
      <c r="J148" s="13" cm="1">
        <f t="array" ref="J148">INDEX(J$94:J$121,$A148)/INDEX(I$94:I$121,$A148)-1</f>
        <v>1.5666060238528345E-3</v>
      </c>
      <c r="K148" s="13" cm="1">
        <f t="array" ref="K148">INDEX(K$94:K$121,$A148)/INDEX(J$94:J$121,$A148)-1</f>
        <v>4.238357132045012E-3</v>
      </c>
      <c r="L148" s="13" cm="1">
        <f t="array" ref="L148">INDEX(L$94:L$121,$A148)/INDEX(K$94:K$121,$A148)-1</f>
        <v>7.7375270059789614E-3</v>
      </c>
      <c r="M148" s="13" cm="1">
        <f t="array" ref="M148">INDEX(M$94:M$121,$A148)/INDEX(L$94:L$121,$A148)-1</f>
        <v>3.8390586827541373E-3</v>
      </c>
      <c r="N148" s="13" cm="1">
        <f t="array" ref="N148">INDEX(N$94:N$121,$A148)/INDEX(M$94:M$121,$A148)-1</f>
        <v>2.6509387106388171E-3</v>
      </c>
      <c r="O148" s="13" cm="1">
        <f t="array" ref="O148">INDEX(O$94:O$121,$A148)/INDEX(N$94:N$121,$A148)-1</f>
        <v>-1.6542022751449004E-3</v>
      </c>
      <c r="P148" s="13" cm="1">
        <f t="array" ref="P148">INDEX(P$94:P$121,$A148)/INDEX(O$94:O$121,$A148)-1</f>
        <v>-2.7638754000898214E-3</v>
      </c>
      <c r="Q148" s="13" cm="1">
        <f t="array" ref="Q148">INDEX(Q$94:Q$121,$A148)/INDEX(P$94:P$121,$A148)-1</f>
        <v>-6.6756060566538489E-3</v>
      </c>
      <c r="R148" s="13" cm="1">
        <f t="array" ref="R148">INDEX(R$94:R$121,$A148)/INDEX(Q$94:Q$121,$A148)-1</f>
        <v>-7.7890977882361101E-3</v>
      </c>
      <c r="S148" s="13" cm="1">
        <f t="array" ref="S148">INDEX(S$94:S$121,$A148)/INDEX(R$94:R$121,$A148)-1</f>
        <v>-8.010941086614487E-3</v>
      </c>
      <c r="T148" s="13" cm="1">
        <f t="array" ref="T148">INDEX(T$94:T$121,$A148)/INDEX(S$94:S$121,$A148)-1</f>
        <v>-1.0361933945390644E-2</v>
      </c>
      <c r="U148" s="13" cm="1">
        <f t="array" ref="U148">INDEX(U$94:U$121,$A148)/INDEX(T$94:T$121,$A148)-1</f>
        <v>-1.1920205299555731E-2</v>
      </c>
      <c r="V148" s="13" cm="1">
        <f t="array" ref="V148">INDEX(V$94:V$121,$A148)/INDEX(U$94:U$121,$A148)-1</f>
        <v>-1.4229229889387907E-2</v>
      </c>
      <c r="W148" s="13" cm="1">
        <f t="array" ref="W148">INDEX(W$94:W$121,$A148)/INDEX(V$94:V$121,$A148)-1</f>
        <v>-1.9385307202864799E-2</v>
      </c>
      <c r="X148" s="13" cm="1">
        <f t="array" ref="X148">INDEX(X$94:X$121,$A148)/INDEX(W$94:W$121,$A148)-1</f>
        <v>-2.6914658597058438E-2</v>
      </c>
      <c r="Y148" s="13" cm="1">
        <f t="array" ref="Y148">INDEX(Y$94:Y$121,$A148)/INDEX(X$94:X$121,$A148)-1</f>
        <v>-3.5451837931457897E-2</v>
      </c>
      <c r="Z148" s="13" cm="1">
        <f t="array" ref="Z148">INDEX(Z$94:Z$121,$A148)/INDEX(Y$94:Y$121,$A148)-1</f>
        <v>-4.87675043834086E-2</v>
      </c>
      <c r="AA148" s="13" cm="1">
        <f t="array" ref="AA148">INDEX(AA$94:AA$121,$A148)/INDEX(Z$94:Z$121,$A148)-1</f>
        <v>-6.2393567794334914E-2</v>
      </c>
      <c r="AB148" s="13" cm="1">
        <f t="array" ref="AB148">INDEX(AB$94:AB$121,$A148)/INDEX(AA$94:AA$121,$A148)-1</f>
        <v>-7.4932440874218131E-2</v>
      </c>
      <c r="AC148" s="13" cm="1">
        <f t="array" ref="AC148">INDEX(AC$94:AC$121,$A148)/INDEX(AB$94:AB$121,$A148)-1</f>
        <v>-8.378359363167498E-2</v>
      </c>
      <c r="AD148" s="13" cm="1">
        <f t="array" ref="AD148">INDEX(AD$94:AD$121,$A148)/INDEX(AC$94:AC$121,$A148)-1</f>
        <v>-8.7250609406690716E-2</v>
      </c>
      <c r="AE148" s="13" cm="1">
        <f t="array" ref="AE148">INDEX(AE$94:AE$121,$A148)/INDEX(AD$94:AD$121,$A148)-1</f>
        <v>-8.7306006436038808E-2</v>
      </c>
      <c r="AF148" s="13" cm="1">
        <f t="array" ref="AF148">INDEX(AF$94:AF$121,$A148)/INDEX(AE$94:AE$121,$A148)-1</f>
        <v>-8.8851890668138589E-2</v>
      </c>
      <c r="AG148" s="13" cm="1">
        <f t="array" ref="AG148">INDEX(AG$94:AG$121,$A148)/INDEX(AF$94:AF$121,$A148)-1</f>
        <v>-8.5902572463011362E-2</v>
      </c>
      <c r="AH148" s="13" cm="1">
        <f t="array" ref="AH148">INDEX(AH$94:AH$121,$A148)/INDEX(AG$94:AG$121,$A148)-1</f>
        <v>-8.1689585590765224E-2</v>
      </c>
      <c r="AI148" s="13" cm="1">
        <f t="array" ref="AI148">INDEX(AI$94:AI$121,$A148)/INDEX(AH$94:AH$121,$A148)-1</f>
        <v>-8.4272137191083063E-2</v>
      </c>
      <c r="AJ148" s="13" cm="1">
        <f t="array" ref="AJ148">INDEX(AJ$94:AJ$121,$A148)/INDEX(AI$94:AI$121,$A148)-1</f>
        <v>-0.10214200155626518</v>
      </c>
      <c r="AK148" s="13" cm="1">
        <f t="array" ref="AK148">INDEX(AK$94:AK$121,$A148)/INDEX(AJ$94:AJ$121,$A148)-1</f>
        <v>-0.12018066219294399</v>
      </c>
      <c r="AL148" s="13" cm="1">
        <f t="array" ref="AL148">INDEX(AL$94:AL$121,$A148)/INDEX(AK$94:AK$121,$A148)-1</f>
        <v>-0.14805021148195929</v>
      </c>
      <c r="AM148" s="13" cm="1">
        <f t="array" ref="AM148">INDEX(AM$94:AM$121,$A148)/INDEX(AL$94:AL$121,$A148)-1</f>
        <v>-0.18440240364004024</v>
      </c>
      <c r="AN148" s="13" cm="1">
        <f t="array" ref="AN148">INDEX(AN$94:AN$121,$A148)/INDEX(AM$94:AM$121,$A148)-1</f>
        <v>-0.21615776900176231</v>
      </c>
      <c r="AO148" s="13" cm="1">
        <f t="array" ref="AO148">INDEX(AO$94:AO$121,$A148)/INDEX(AN$94:AN$121,$A148)-1</f>
        <v>-0.25096724671977222</v>
      </c>
      <c r="AP148" s="13" cm="1">
        <f t="array" ref="AP148">INDEX(AP$94:AP$121,$A148)/INDEX(AO$94:AO$121,$A148)-1</f>
        <v>-0.28937659467885801</v>
      </c>
      <c r="AQ148" s="13" cm="1">
        <f t="array" ref="AQ148">INDEX(AQ$94:AQ$121,$A148)/INDEX(AP$94:AP$121,$A148)-1</f>
        <v>-0.310770419224359</v>
      </c>
    </row>
    <row r="149" spans="1:43" outlineLevel="1" x14ac:dyDescent="0.3">
      <c r="A149" cm="1">
        <f t="array" ref="A149">IFERROR(_xlfn.XMATCH($C149&amp;$D149,$C$94:$C$121&amp;$D$94:$D$121),".")</f>
        <v>27</v>
      </c>
      <c r="C149" t="s">
        <v>23</v>
      </c>
      <c r="D149" t="s">
        <v>22</v>
      </c>
      <c r="G149" s="13" cm="1">
        <f t="array" ref="G149">INDEX(G$94:G$121,$A149)/INDEX(F$94:F$121,$A149)-1</f>
        <v>9.33968527124307E-3</v>
      </c>
      <c r="H149" s="13" cm="1">
        <f t="array" ref="H149">INDEX(H$94:H$121,$A149)/INDEX(G$94:G$121,$A149)-1</f>
        <v>1.8670039840564145E-2</v>
      </c>
      <c r="I149" s="13" cm="1">
        <f t="array" ref="I149">INDEX(I$94:I$121,$A149)/INDEX(H$94:H$121,$A149)-1</f>
        <v>1.1415683646958774E-2</v>
      </c>
      <c r="J149" s="13" cm="1">
        <f t="array" ref="J149">INDEX(J$94:J$121,$A149)/INDEX(I$94:I$121,$A149)-1</f>
        <v>1.4784605892443903E-2</v>
      </c>
      <c r="K149" s="13" cm="1">
        <f t="array" ref="K149">INDEX(K$94:K$121,$A149)/INDEX(J$94:J$121,$A149)-1</f>
        <v>1.752047613943275E-2</v>
      </c>
      <c r="L149" s="13" cm="1">
        <f t="array" ref="L149">INDEX(L$94:L$121,$A149)/INDEX(K$94:K$121,$A149)-1</f>
        <v>1.7063366994935603E-2</v>
      </c>
      <c r="M149" s="13" cm="1">
        <f t="array" ref="M149">INDEX(M$94:M$121,$A149)/INDEX(L$94:L$121,$A149)-1</f>
        <v>1.6979155346663832E-2</v>
      </c>
      <c r="N149" s="13" cm="1">
        <f t="array" ref="N149">INDEX(N$94:N$121,$A149)/INDEX(M$94:M$121,$A149)-1</f>
        <v>1.5924087639989759E-2</v>
      </c>
      <c r="O149" s="13" cm="1">
        <f t="array" ref="O149">INDEX(O$94:O$121,$A149)/INDEX(N$94:N$121,$A149)-1</f>
        <v>1.2166309537861686E-2</v>
      </c>
      <c r="P149" s="13" cm="1">
        <f t="array" ref="P149">INDEX(P$94:P$121,$A149)/INDEX(O$94:O$121,$A149)-1</f>
        <v>8.5648254860009043E-3</v>
      </c>
      <c r="Q149" s="13" cm="1">
        <f t="array" ref="Q149">INDEX(Q$94:Q$121,$A149)/INDEX(P$94:P$121,$A149)-1</f>
        <v>4.1072121891394531E-3</v>
      </c>
      <c r="R149" s="13" cm="1">
        <f t="array" ref="R149">INDEX(R$94:R$121,$A149)/INDEX(Q$94:Q$121,$A149)-1</f>
        <v>-8.2270697123979497E-3</v>
      </c>
      <c r="S149" s="13" cm="1">
        <f t="array" ref="S149">INDEX(S$94:S$121,$A149)/INDEX(R$94:R$121,$A149)-1</f>
        <v>-8.6780539048947336E-3</v>
      </c>
      <c r="T149" s="13" cm="1">
        <f t="array" ref="T149">INDEX(T$94:T$121,$A149)/INDEX(S$94:S$121,$A149)-1</f>
        <v>-1.1381073685966636E-2</v>
      </c>
      <c r="U149" s="13" cm="1">
        <f t="array" ref="U149">INDEX(U$94:U$121,$A149)/INDEX(T$94:T$121,$A149)-1</f>
        <v>-1.3138439085744857E-2</v>
      </c>
      <c r="V149" s="13" cm="1">
        <f t="array" ref="V149">INDEX(V$94:V$121,$A149)/INDEX(U$94:U$121,$A149)-1</f>
        <v>-1.5618966445346438E-2</v>
      </c>
      <c r="W149" s="13" cm="1">
        <f t="array" ref="W149">INDEX(W$94:W$121,$A149)/INDEX(V$94:V$121,$A149)-1</f>
        <v>-2.0852220169095048E-2</v>
      </c>
      <c r="X149" s="13" cm="1">
        <f t="array" ref="X149">INDEX(X$94:X$121,$A149)/INDEX(W$94:W$121,$A149)-1</f>
        <v>-2.8508812407624706E-2</v>
      </c>
      <c r="Y149" s="13" cm="1">
        <f t="array" ref="Y149">INDEX(Y$94:Y$121,$A149)/INDEX(X$94:X$121,$A149)-1</f>
        <v>-3.700593298310717E-2</v>
      </c>
      <c r="Z149" s="13" cm="1">
        <f t="array" ref="Z149">INDEX(Z$94:Z$121,$A149)/INDEX(Y$94:Y$121,$A149)-1</f>
        <v>-5.0043605530989188E-2</v>
      </c>
      <c r="AA149" s="13" cm="1">
        <f t="array" ref="AA149">INDEX(AA$94:AA$121,$A149)/INDEX(Z$94:Z$121,$A149)-1</f>
        <v>-6.3265447885881732E-2</v>
      </c>
      <c r="AB149" s="13" cm="1">
        <f t="array" ref="AB149">INDEX(AB$94:AB$121,$A149)/INDEX(AA$94:AA$121,$A149)-1</f>
        <v>-7.539875665529272E-2</v>
      </c>
      <c r="AC149" s="13" cm="1">
        <f t="array" ref="AC149">INDEX(AC$94:AC$121,$A149)/INDEX(AB$94:AB$121,$A149)-1</f>
        <v>-8.3854117108508763E-2</v>
      </c>
      <c r="AD149" s="13" cm="1">
        <f t="array" ref="AD149">INDEX(AD$94:AD$121,$A149)/INDEX(AC$94:AC$121,$A149)-1</f>
        <v>-8.6942903640530145E-2</v>
      </c>
      <c r="AE149" s="13" cm="1">
        <f t="array" ref="AE149">INDEX(AE$94:AE$121,$A149)/INDEX(AD$94:AD$121,$A149)-1</f>
        <v>-8.6820891699197267E-2</v>
      </c>
      <c r="AF149" s="13" cm="1">
        <f t="array" ref="AF149">INDEX(AF$94:AF$121,$A149)/INDEX(AE$94:AE$121,$A149)-1</f>
        <v>-8.8325621144674793E-2</v>
      </c>
      <c r="AG149" s="13" cm="1">
        <f t="array" ref="AG149">INDEX(AG$94:AG$121,$A149)/INDEX(AF$94:AF$121,$A149)-1</f>
        <v>-8.5531508980852489E-2</v>
      </c>
      <c r="AH149" s="13" cm="1">
        <f t="array" ref="AH149">INDEX(AH$94:AH$121,$A149)/INDEX(AG$94:AG$121,$A149)-1</f>
        <v>-8.152961169810824E-2</v>
      </c>
      <c r="AI149" s="13" cm="1">
        <f t="array" ref="AI149">INDEX(AI$94:AI$121,$A149)/INDEX(AH$94:AH$121,$A149)-1</f>
        <v>-8.4344594249856963E-2</v>
      </c>
      <c r="AJ149" s="13" cm="1">
        <f t="array" ref="AJ149">INDEX(AJ$94:AJ$121,$A149)/INDEX(AI$94:AI$121,$A149)-1</f>
        <v>-0.10239178800552418</v>
      </c>
      <c r="AK149" s="13" cm="1">
        <f t="array" ref="AK149">INDEX(AK$94:AK$121,$A149)/INDEX(AJ$94:AJ$121,$A149)-1</f>
        <v>-0.12035978761596344</v>
      </c>
      <c r="AL149" s="13" cm="1">
        <f t="array" ref="AL149">INDEX(AL$94:AL$121,$A149)/INDEX(AK$94:AK$121,$A149)-1</f>
        <v>-0.14809626484089766</v>
      </c>
      <c r="AM149" s="13" cm="1">
        <f t="array" ref="AM149">INDEX(AM$94:AM$121,$A149)/INDEX(AL$94:AL$121,$A149)-1</f>
        <v>-0.18440647087767759</v>
      </c>
      <c r="AN149" s="13" cm="1">
        <f t="array" ref="AN149">INDEX(AN$94:AN$121,$A149)/INDEX(AM$94:AM$121,$A149)-1</f>
        <v>-0.21617775311882825</v>
      </c>
      <c r="AO149" s="13" cm="1">
        <f t="array" ref="AO149">INDEX(AO$94:AO$121,$A149)/INDEX(AN$94:AN$121,$A149)-1</f>
        <v>-0.2508442815333366</v>
      </c>
      <c r="AP149" s="13" cm="1">
        <f t="array" ref="AP149">INDEX(AP$94:AP$121,$A149)/INDEX(AO$94:AO$121,$A149)-1</f>
        <v>-0.28901172689379906</v>
      </c>
      <c r="AQ149" s="13" cm="1">
        <f t="array" ref="AQ149">INDEX(AQ$94:AQ$121,$A149)/INDEX(AP$94:AP$121,$A149)-1</f>
        <v>-0.30995454114976217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5A56A-5A71-4C26-A612-62725464A722}">
  <sheetPr codeName="Sheet4"/>
  <dimension ref="A1:AV450"/>
  <sheetViews>
    <sheetView zoomScale="70" zoomScaleNormal="70" workbookViewId="0">
      <pane xSplit="4" ySplit="1" topLeftCell="E166" activePane="bottomRight" state="frozen"/>
      <selection pane="topRight" activeCell="E7" sqref="E7"/>
      <selection pane="bottomLeft" activeCell="E7" sqref="E7"/>
      <selection pane="bottomRight" activeCell="E247" sqref="E247"/>
    </sheetView>
  </sheetViews>
  <sheetFormatPr defaultRowHeight="14" outlineLevelRow="1" x14ac:dyDescent="0.3"/>
  <cols>
    <col min="17" max="17" width="11.75" customWidth="1"/>
    <col min="30" max="30" width="9.83203125" customWidth="1"/>
  </cols>
  <sheetData>
    <row r="1" spans="1:48" x14ac:dyDescent="0.3">
      <c r="B1" s="24" t="s">
        <v>28</v>
      </c>
      <c r="E1">
        <v>2013</v>
      </c>
      <c r="F1">
        <v>2014</v>
      </c>
      <c r="G1">
        <v>2015</v>
      </c>
      <c r="H1">
        <v>2016</v>
      </c>
      <c r="I1">
        <v>2017</v>
      </c>
      <c r="J1">
        <v>2018</v>
      </c>
      <c r="K1">
        <v>2019</v>
      </c>
      <c r="L1">
        <v>2020</v>
      </c>
      <c r="M1">
        <v>2021</v>
      </c>
      <c r="N1">
        <v>2022</v>
      </c>
      <c r="O1">
        <v>2023</v>
      </c>
      <c r="P1">
        <v>2024</v>
      </c>
      <c r="Q1">
        <v>2025</v>
      </c>
      <c r="R1">
        <v>2026</v>
      </c>
      <c r="S1">
        <v>2027</v>
      </c>
      <c r="T1">
        <v>2028</v>
      </c>
      <c r="U1">
        <v>2029</v>
      </c>
      <c r="V1">
        <v>2030</v>
      </c>
      <c r="W1">
        <v>2031</v>
      </c>
      <c r="X1">
        <v>2032</v>
      </c>
      <c r="Y1">
        <v>2033</v>
      </c>
      <c r="Z1" t="s">
        <v>29</v>
      </c>
      <c r="AA1">
        <v>2021</v>
      </c>
      <c r="AB1">
        <v>2022</v>
      </c>
      <c r="AC1">
        <v>2023</v>
      </c>
      <c r="AD1">
        <v>2024</v>
      </c>
      <c r="AE1">
        <v>2025</v>
      </c>
      <c r="AF1">
        <v>2026</v>
      </c>
      <c r="AG1">
        <v>2027</v>
      </c>
      <c r="AH1">
        <v>2028</v>
      </c>
      <c r="AI1">
        <v>2029</v>
      </c>
      <c r="AJ1">
        <v>2030</v>
      </c>
      <c r="AK1">
        <v>2031</v>
      </c>
      <c r="AL1">
        <v>2032</v>
      </c>
      <c r="AM1">
        <v>2033</v>
      </c>
      <c r="AN1">
        <v>2034</v>
      </c>
    </row>
    <row r="2" spans="1:48" x14ac:dyDescent="0.3">
      <c r="E2" t="b">
        <f t="shared" ref="E2:Y2" si="0">E1&lt;=Last_Actual_Yr</f>
        <v>1</v>
      </c>
      <c r="F2" t="b">
        <f t="shared" si="0"/>
        <v>1</v>
      </c>
      <c r="G2" t="b">
        <f t="shared" si="0"/>
        <v>1</v>
      </c>
      <c r="H2" t="b">
        <f t="shared" si="0"/>
        <v>1</v>
      </c>
      <c r="I2" t="b">
        <f t="shared" si="0"/>
        <v>1</v>
      </c>
      <c r="J2" t="b">
        <f t="shared" si="0"/>
        <v>1</v>
      </c>
      <c r="K2" t="b">
        <f t="shared" si="0"/>
        <v>1</v>
      </c>
      <c r="L2" t="b">
        <f t="shared" si="0"/>
        <v>1</v>
      </c>
      <c r="M2" t="b">
        <f t="shared" si="0"/>
        <v>1</v>
      </c>
      <c r="N2" t="b">
        <f t="shared" si="0"/>
        <v>1</v>
      </c>
      <c r="O2" t="b">
        <f t="shared" si="0"/>
        <v>1</v>
      </c>
      <c r="P2" t="b">
        <f t="shared" si="0"/>
        <v>1</v>
      </c>
      <c r="Q2" t="b">
        <f t="shared" si="0"/>
        <v>0</v>
      </c>
      <c r="R2" t="b">
        <f t="shared" si="0"/>
        <v>0</v>
      </c>
      <c r="S2" t="b">
        <f t="shared" si="0"/>
        <v>0</v>
      </c>
      <c r="T2" t="b">
        <f t="shared" si="0"/>
        <v>0</v>
      </c>
      <c r="U2" t="b">
        <f t="shared" si="0"/>
        <v>0</v>
      </c>
      <c r="V2" t="b">
        <f t="shared" si="0"/>
        <v>0</v>
      </c>
      <c r="W2" t="b">
        <f t="shared" si="0"/>
        <v>0</v>
      </c>
      <c r="X2" t="b">
        <f t="shared" si="0"/>
        <v>0</v>
      </c>
      <c r="Y2" t="b">
        <f t="shared" si="0"/>
        <v>0</v>
      </c>
      <c r="Z2" t="s">
        <v>29</v>
      </c>
      <c r="AA2" t="b">
        <f t="shared" ref="AA2:AN2" si="1">AA1&lt;=Last_Actual_Yr</f>
        <v>1</v>
      </c>
      <c r="AB2" t="b">
        <f t="shared" si="1"/>
        <v>1</v>
      </c>
      <c r="AC2" t="b">
        <f t="shared" si="1"/>
        <v>1</v>
      </c>
      <c r="AD2" t="b">
        <f t="shared" si="1"/>
        <v>1</v>
      </c>
      <c r="AE2" t="b">
        <f t="shared" si="1"/>
        <v>0</v>
      </c>
      <c r="AF2" t="b">
        <f t="shared" si="1"/>
        <v>0</v>
      </c>
      <c r="AG2" t="b">
        <f t="shared" si="1"/>
        <v>0</v>
      </c>
      <c r="AH2" t="b">
        <f t="shared" si="1"/>
        <v>0</v>
      </c>
      <c r="AI2" t="b">
        <f t="shared" si="1"/>
        <v>0</v>
      </c>
      <c r="AJ2" t="b">
        <f t="shared" si="1"/>
        <v>0</v>
      </c>
      <c r="AK2" t="b">
        <f t="shared" si="1"/>
        <v>0</v>
      </c>
      <c r="AL2" t="b">
        <f t="shared" si="1"/>
        <v>0</v>
      </c>
      <c r="AM2" t="b">
        <f t="shared" si="1"/>
        <v>0</v>
      </c>
      <c r="AN2" t="b">
        <f t="shared" si="1"/>
        <v>0</v>
      </c>
    </row>
    <row r="3" spans="1:48" x14ac:dyDescent="0.3">
      <c r="A3" s="63" t="s">
        <v>30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 t="s">
        <v>29</v>
      </c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4"/>
      <c r="AR3" s="64"/>
      <c r="AS3" s="64"/>
      <c r="AT3" s="64"/>
      <c r="AU3" s="64"/>
      <c r="AV3" s="42"/>
    </row>
    <row r="4" spans="1:48" x14ac:dyDescent="0.3">
      <c r="A4" s="65" t="s">
        <v>31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</row>
    <row r="5" spans="1:48" outlineLevel="1" x14ac:dyDescent="0.3">
      <c r="A5" t="s">
        <v>32</v>
      </c>
      <c r="B5" s="55">
        <v>4</v>
      </c>
      <c r="I5" s="17"/>
      <c r="J5" s="17"/>
      <c r="K5" s="17"/>
      <c r="L5" s="17"/>
      <c r="M5" s="17"/>
      <c r="Z5" t="s">
        <v>29</v>
      </c>
    </row>
    <row r="6" spans="1:48" outlineLevel="1" x14ac:dyDescent="0.3">
      <c r="E6" s="22" t="s">
        <v>33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8" t="s">
        <v>34</v>
      </c>
      <c r="R6" s="28"/>
      <c r="S6" s="28"/>
      <c r="T6" s="28"/>
      <c r="U6" s="28"/>
      <c r="V6" s="28"/>
      <c r="W6" s="28"/>
      <c r="X6" s="28"/>
      <c r="Y6" s="28"/>
      <c r="Z6" t="s">
        <v>29</v>
      </c>
    </row>
    <row r="7" spans="1:48" outlineLevel="1" x14ac:dyDescent="0.3">
      <c r="A7" t="s">
        <v>35</v>
      </c>
      <c r="E7" s="19" t="str">
        <f>"FY"&amp;(E$1-2000)</f>
        <v>FY13</v>
      </c>
      <c r="F7" s="19" t="str">
        <f t="shared" ref="F7:Y7" si="2">"FY"&amp;(F$1-2000)</f>
        <v>FY14</v>
      </c>
      <c r="G7" s="19" t="str">
        <f t="shared" si="2"/>
        <v>FY15</v>
      </c>
      <c r="H7" s="19" t="str">
        <f t="shared" si="2"/>
        <v>FY16</v>
      </c>
      <c r="I7" s="19" t="str">
        <f t="shared" si="2"/>
        <v>FY17</v>
      </c>
      <c r="J7" s="19" t="str">
        <f t="shared" si="2"/>
        <v>FY18</v>
      </c>
      <c r="K7" s="19" t="str">
        <f t="shared" si="2"/>
        <v>FY19</v>
      </c>
      <c r="L7" s="19" t="str">
        <f t="shared" si="2"/>
        <v>FY20</v>
      </c>
      <c r="M7" s="19" t="str">
        <f t="shared" si="2"/>
        <v>FY21</v>
      </c>
      <c r="N7" s="19" t="str">
        <f t="shared" si="2"/>
        <v>FY22</v>
      </c>
      <c r="O7" s="19" t="str">
        <f t="shared" si="2"/>
        <v>FY23</v>
      </c>
      <c r="P7" s="19" t="str">
        <f t="shared" si="2"/>
        <v>FY24</v>
      </c>
      <c r="Q7" s="19" t="str">
        <f t="shared" si="2"/>
        <v>FY25</v>
      </c>
      <c r="R7" s="19" t="str">
        <f t="shared" si="2"/>
        <v>FY26</v>
      </c>
      <c r="S7" s="19" t="str">
        <f t="shared" si="2"/>
        <v>FY27</v>
      </c>
      <c r="T7" s="19" t="str">
        <f t="shared" si="2"/>
        <v>FY28</v>
      </c>
      <c r="U7" s="19" t="str">
        <f t="shared" si="2"/>
        <v>FY29</v>
      </c>
      <c r="V7" s="19" t="str">
        <f t="shared" si="2"/>
        <v>FY30</v>
      </c>
      <c r="W7" s="19" t="str">
        <f t="shared" si="2"/>
        <v>FY31</v>
      </c>
      <c r="X7" s="19" t="str">
        <f t="shared" si="2"/>
        <v>FY32</v>
      </c>
      <c r="Y7" s="19" t="str">
        <f t="shared" si="2"/>
        <v>FY33</v>
      </c>
      <c r="Z7" t="s">
        <v>29</v>
      </c>
    </row>
    <row r="8" spans="1:48" outlineLevel="1" x14ac:dyDescent="0.3">
      <c r="A8" s="17"/>
      <c r="B8" t="s">
        <v>12</v>
      </c>
      <c r="C8" t="s">
        <v>13</v>
      </c>
      <c r="D8" t="s">
        <v>2</v>
      </c>
      <c r="E8" s="47">
        <v>2183</v>
      </c>
      <c r="F8" s="47">
        <v>2119</v>
      </c>
      <c r="G8" s="47">
        <v>2191.098</v>
      </c>
      <c r="H8" s="47">
        <v>2328.1019999999999</v>
      </c>
      <c r="I8" s="47">
        <v>2386.4670000000001</v>
      </c>
      <c r="J8" s="47">
        <v>2417.3789999999999</v>
      </c>
      <c r="K8" s="47">
        <v>2424.453</v>
      </c>
      <c r="L8" s="47">
        <v>2488.105</v>
      </c>
      <c r="M8" s="47">
        <v>2492</v>
      </c>
      <c r="N8" s="47">
        <v>2367.5219999999999</v>
      </c>
      <c r="O8" s="47">
        <v>2386.7159999999999</v>
      </c>
      <c r="P8" s="47">
        <v>2332.721</v>
      </c>
      <c r="Q8" s="53">
        <f t="shared" ref="Q8:Y12" si="3">AE151*Q249/1000</f>
        <v>2306.9776080848069</v>
      </c>
      <c r="R8" s="53">
        <f t="shared" si="3"/>
        <v>2253.6962400656303</v>
      </c>
      <c r="S8" s="53">
        <f t="shared" si="3"/>
        <v>2192.8053488569612</v>
      </c>
      <c r="T8" s="53">
        <f t="shared" si="3"/>
        <v>2124.449336382856</v>
      </c>
      <c r="U8" s="53">
        <f t="shared" si="3"/>
        <v>2058.0946318987149</v>
      </c>
      <c r="V8" s="53">
        <f t="shared" si="3"/>
        <v>1989.7172333526971</v>
      </c>
      <c r="W8" s="53">
        <f t="shared" si="3"/>
        <v>1923.5671883456114</v>
      </c>
      <c r="X8" s="53">
        <f t="shared" si="3"/>
        <v>1859.5743441973341</v>
      </c>
      <c r="Y8" s="53">
        <f t="shared" si="3"/>
        <v>1797.6706287618019</v>
      </c>
      <c r="Z8" t="s">
        <v>29</v>
      </c>
    </row>
    <row r="9" spans="1:48" outlineLevel="1" x14ac:dyDescent="0.3">
      <c r="A9" s="17"/>
      <c r="B9" t="s">
        <v>14</v>
      </c>
      <c r="C9" t="s">
        <v>15</v>
      </c>
      <c r="D9" t="s">
        <v>2</v>
      </c>
      <c r="E9" s="47">
        <v>1327</v>
      </c>
      <c r="F9" s="47">
        <v>1252</v>
      </c>
      <c r="G9" s="47">
        <v>1316.711</v>
      </c>
      <c r="H9" s="47">
        <v>1249.5619999999999</v>
      </c>
      <c r="I9" s="47">
        <v>1285.6423431849103</v>
      </c>
      <c r="J9" s="47">
        <v>1307.1110000000001</v>
      </c>
      <c r="K9" s="47">
        <v>1260.539</v>
      </c>
      <c r="L9" s="47">
        <v>1293.0070000000001</v>
      </c>
      <c r="M9" s="47">
        <v>1270</v>
      </c>
      <c r="N9" s="47">
        <v>1205.82</v>
      </c>
      <c r="O9" s="47">
        <v>1236.3389999999999</v>
      </c>
      <c r="P9" s="47">
        <v>1243.45</v>
      </c>
      <c r="Q9" s="53">
        <f t="shared" si="3"/>
        <v>1233.0608219282788</v>
      </c>
      <c r="R9" s="53">
        <f t="shared" si="3"/>
        <v>1219.4823265189759</v>
      </c>
      <c r="S9" s="53">
        <f t="shared" si="3"/>
        <v>1204.2552344874862</v>
      </c>
      <c r="T9" s="53">
        <f t="shared" si="3"/>
        <v>1186.0003839152823</v>
      </c>
      <c r="U9" s="53">
        <f t="shared" si="3"/>
        <v>1164.3002832940044</v>
      </c>
      <c r="V9" s="53">
        <f t="shared" si="3"/>
        <v>1138.5127478567183</v>
      </c>
      <c r="W9" s="53">
        <f t="shared" si="3"/>
        <v>1108.0366955379857</v>
      </c>
      <c r="X9" s="53">
        <f t="shared" si="3"/>
        <v>1072.0657137335202</v>
      </c>
      <c r="Y9" s="53">
        <f t="shared" si="3"/>
        <v>1029.5498168130921</v>
      </c>
      <c r="Z9" t="s">
        <v>29</v>
      </c>
    </row>
    <row r="10" spans="1:48" outlineLevel="1" x14ac:dyDescent="0.3">
      <c r="A10" s="17"/>
      <c r="B10" t="s">
        <v>16</v>
      </c>
      <c r="C10" t="s">
        <v>17</v>
      </c>
      <c r="D10" t="s">
        <v>2</v>
      </c>
      <c r="E10" s="47">
        <v>1080.1509999999998</v>
      </c>
      <c r="F10" s="47">
        <v>1086.288</v>
      </c>
      <c r="G10" s="47">
        <v>1149.8320000000001</v>
      </c>
      <c r="H10" s="47">
        <v>1049.8910000000001</v>
      </c>
      <c r="I10" s="47">
        <v>1123.489</v>
      </c>
      <c r="J10" s="47">
        <v>1109.402</v>
      </c>
      <c r="K10" s="47">
        <v>1126.7719999999999</v>
      </c>
      <c r="L10" s="47">
        <v>1157.184</v>
      </c>
      <c r="M10" s="47">
        <v>1148.915</v>
      </c>
      <c r="N10" s="47">
        <v>1075.9480000000001</v>
      </c>
      <c r="O10" s="47">
        <v>1061.248</v>
      </c>
      <c r="P10" s="47">
        <v>1064.326</v>
      </c>
      <c r="Q10" s="53">
        <f t="shared" si="3"/>
        <v>1046.7905036131874</v>
      </c>
      <c r="R10" s="53">
        <f t="shared" si="3"/>
        <v>1033.5561259439639</v>
      </c>
      <c r="S10" s="53">
        <f t="shared" si="3"/>
        <v>1021.3551239481635</v>
      </c>
      <c r="T10" s="53">
        <f t="shared" si="3"/>
        <v>1008.5894740516817</v>
      </c>
      <c r="U10" s="53">
        <f t="shared" si="3"/>
        <v>994.92727480710778</v>
      </c>
      <c r="V10" s="53">
        <f t="shared" si="3"/>
        <v>980.03110680111638</v>
      </c>
      <c r="W10" s="53">
        <f t="shared" si="3"/>
        <v>963.56736464096798</v>
      </c>
      <c r="X10" s="53">
        <f t="shared" si="3"/>
        <v>945.15407020095654</v>
      </c>
      <c r="Y10" s="53">
        <f t="shared" si="3"/>
        <v>924.36334117862259</v>
      </c>
      <c r="Z10" t="s">
        <v>29</v>
      </c>
    </row>
    <row r="11" spans="1:48" outlineLevel="1" x14ac:dyDescent="0.3">
      <c r="A11" s="17"/>
      <c r="B11" t="s">
        <v>16</v>
      </c>
      <c r="C11" t="s">
        <v>18</v>
      </c>
      <c r="D11" t="s">
        <v>2</v>
      </c>
      <c r="E11" s="47">
        <v>1793.2529999999999</v>
      </c>
      <c r="F11" s="47">
        <v>1848.07</v>
      </c>
      <c r="G11" s="47">
        <v>1929.452</v>
      </c>
      <c r="H11" s="47">
        <v>1837.193</v>
      </c>
      <c r="I11" s="47">
        <v>2045.5809999999999</v>
      </c>
      <c r="J11" s="47">
        <v>1954.384</v>
      </c>
      <c r="K11" s="47">
        <v>2006.873</v>
      </c>
      <c r="L11" s="47">
        <v>2113.1959999999999</v>
      </c>
      <c r="M11" s="47">
        <v>2094.473</v>
      </c>
      <c r="N11" s="47">
        <v>1971.1309999999999</v>
      </c>
      <c r="O11" s="47">
        <v>1940.5230000000001</v>
      </c>
      <c r="P11" s="47">
        <v>1955.2909999999999</v>
      </c>
      <c r="Q11" s="53">
        <f t="shared" si="3"/>
        <v>1937.1423369368017</v>
      </c>
      <c r="R11" s="53">
        <f t="shared" si="3"/>
        <v>1926.6412445375186</v>
      </c>
      <c r="S11" s="53">
        <f t="shared" si="3"/>
        <v>1917.823291880904</v>
      </c>
      <c r="T11" s="53">
        <f t="shared" si="3"/>
        <v>1907.7052602738902</v>
      </c>
      <c r="U11" s="53">
        <f t="shared" si="3"/>
        <v>1895.628421503005</v>
      </c>
      <c r="V11" s="53">
        <f t="shared" si="3"/>
        <v>1880.9045823956344</v>
      </c>
      <c r="W11" s="53">
        <f t="shared" si="3"/>
        <v>1862.8333959562394</v>
      </c>
      <c r="X11" s="53">
        <f t="shared" si="3"/>
        <v>1840.6006486775127</v>
      </c>
      <c r="Y11" s="53">
        <f t="shared" si="3"/>
        <v>1813.2793032207042</v>
      </c>
      <c r="Z11" t="s">
        <v>29</v>
      </c>
    </row>
    <row r="12" spans="1:48" outlineLevel="1" x14ac:dyDescent="0.3">
      <c r="A12" s="17"/>
      <c r="B12" t="s">
        <v>19</v>
      </c>
      <c r="C12" t="s">
        <v>19</v>
      </c>
      <c r="D12" t="s">
        <v>2</v>
      </c>
      <c r="E12" s="47">
        <v>248</v>
      </c>
      <c r="F12" s="47">
        <v>229</v>
      </c>
      <c r="G12" s="47">
        <v>253</v>
      </c>
      <c r="H12" s="47">
        <v>243</v>
      </c>
      <c r="I12" s="47">
        <v>244</v>
      </c>
      <c r="J12" s="47">
        <v>239</v>
      </c>
      <c r="K12" s="47">
        <v>244</v>
      </c>
      <c r="L12" s="47">
        <v>240.66800000000001</v>
      </c>
      <c r="M12" s="47">
        <v>238.39099999999999</v>
      </c>
      <c r="N12" s="47">
        <v>236.23500000000001</v>
      </c>
      <c r="O12" s="47">
        <v>227</v>
      </c>
      <c r="P12" s="47">
        <v>227.65838145278013</v>
      </c>
      <c r="Q12" s="53">
        <f t="shared" si="3"/>
        <v>222.33084482561756</v>
      </c>
      <c r="R12" s="53">
        <f t="shared" si="3"/>
        <v>218.9741340732435</v>
      </c>
      <c r="S12" s="53">
        <f t="shared" si="3"/>
        <v>215.67109811918476</v>
      </c>
      <c r="T12" s="53">
        <f t="shared" si="3"/>
        <v>212.42110073664799</v>
      </c>
      <c r="U12" s="53">
        <f t="shared" si="3"/>
        <v>209.22351193381218</v>
      </c>
      <c r="V12" s="53">
        <f t="shared" si="3"/>
        <v>206.07770789915725</v>
      </c>
      <c r="W12" s="53">
        <f t="shared" si="3"/>
        <v>202.97906610568972</v>
      </c>
      <c r="X12" s="53">
        <f t="shared" si="3"/>
        <v>199.92688071810463</v>
      </c>
      <c r="Y12" s="53">
        <f t="shared" si="3"/>
        <v>196.92045645404988</v>
      </c>
      <c r="Z12" t="s">
        <v>29</v>
      </c>
    </row>
    <row r="13" spans="1:48" outlineLevel="1" x14ac:dyDescent="0.3">
      <c r="A13" s="29"/>
      <c r="B13" t="s">
        <v>12</v>
      </c>
      <c r="C13" t="s">
        <v>13</v>
      </c>
      <c r="D13" t="s">
        <v>3</v>
      </c>
      <c r="E13" s="47">
        <v>2721</v>
      </c>
      <c r="F13" s="47">
        <v>2777</v>
      </c>
      <c r="G13" s="47">
        <v>2952.4369999999999</v>
      </c>
      <c r="H13" s="47">
        <v>3088.165</v>
      </c>
      <c r="I13" s="47">
        <v>3243.982</v>
      </c>
      <c r="J13" s="47">
        <v>3319.991</v>
      </c>
      <c r="K13" s="47">
        <v>3351.6590000000001</v>
      </c>
      <c r="L13" s="47">
        <v>3208.2470000000003</v>
      </c>
      <c r="M13" s="47">
        <v>3150.7629999999999</v>
      </c>
      <c r="N13" s="47">
        <v>2970.3040000000001</v>
      </c>
      <c r="O13" s="47">
        <v>3145.2709999999997</v>
      </c>
      <c r="P13" s="47">
        <v>3295.1769999999997</v>
      </c>
      <c r="Q13" s="54">
        <f>P13*(1+_xlfn.XLOOKUP($B13,$B$71:$B$74,Q$71:Q$74))</f>
        <v>3058.380966534301</v>
      </c>
      <c r="R13" s="54">
        <f t="shared" ref="R13:Y13" si="4">Q13*(1+_xlfn.XLOOKUP($B13,$B$71:$B$74,R$71:R$74))</f>
        <v>2783.1856135919384</v>
      </c>
      <c r="S13" s="54">
        <f t="shared" si="4"/>
        <v>2551.1982058074368</v>
      </c>
      <c r="T13" s="54">
        <f t="shared" si="4"/>
        <v>2372.5411456266675</v>
      </c>
      <c r="U13" s="54">
        <f t="shared" si="4"/>
        <v>2199.5366884431141</v>
      </c>
      <c r="V13" s="54">
        <f t="shared" si="4"/>
        <v>2035.8655570260507</v>
      </c>
      <c r="W13" s="54">
        <f t="shared" si="4"/>
        <v>1876.2769268960415</v>
      </c>
      <c r="X13" s="54">
        <f t="shared" si="4"/>
        <v>1722.5243889349861</v>
      </c>
      <c r="Y13" s="54">
        <f t="shared" si="4"/>
        <v>1569.1846275287489</v>
      </c>
      <c r="Z13" t="s">
        <v>29</v>
      </c>
    </row>
    <row r="14" spans="1:48" outlineLevel="1" x14ac:dyDescent="0.3">
      <c r="A14" s="29"/>
      <c r="B14" t="s">
        <v>14</v>
      </c>
      <c r="C14" t="s">
        <v>15</v>
      </c>
      <c r="D14" t="s">
        <v>3</v>
      </c>
      <c r="E14" s="47">
        <v>1240</v>
      </c>
      <c r="F14" s="47">
        <v>1410</v>
      </c>
      <c r="G14" s="47">
        <v>1541.4650000000001</v>
      </c>
      <c r="H14" s="47">
        <v>1480.8249999999998</v>
      </c>
      <c r="I14" s="47">
        <v>1557.3775976652528</v>
      </c>
      <c r="J14" s="47">
        <v>1595.7470000000001</v>
      </c>
      <c r="K14" s="47">
        <v>1562.896</v>
      </c>
      <c r="L14" s="47">
        <v>1480.0900000000001</v>
      </c>
      <c r="M14" s="47">
        <v>1558</v>
      </c>
      <c r="N14" s="47">
        <v>1551.6010000000001</v>
      </c>
      <c r="O14" s="47">
        <v>1561.7660000000001</v>
      </c>
      <c r="P14" s="47">
        <v>1562.3780000000002</v>
      </c>
      <c r="Q14" s="54">
        <f t="shared" ref="Q14:Y17" si="5">P14*(1+_xlfn.XLOOKUP($B14,$B$71:$B$74,Q$71:Q$74))</f>
        <v>1506.081833667866</v>
      </c>
      <c r="R14" s="54">
        <f t="shared" si="5"/>
        <v>1479.1176938578949</v>
      </c>
      <c r="S14" s="54">
        <f t="shared" si="5"/>
        <v>1433.9264986752212</v>
      </c>
      <c r="T14" s="54">
        <f t="shared" si="5"/>
        <v>1387.2129947762874</v>
      </c>
      <c r="U14" s="54">
        <f t="shared" si="5"/>
        <v>1329.6725891210519</v>
      </c>
      <c r="V14" s="54">
        <f t="shared" si="5"/>
        <v>1270.5691227207033</v>
      </c>
      <c r="W14" s="54">
        <f t="shared" si="5"/>
        <v>1199.2508882743882</v>
      </c>
      <c r="X14" s="54">
        <f t="shared" si="5"/>
        <v>1126.7077674881903</v>
      </c>
      <c r="Y14" s="54">
        <f t="shared" si="5"/>
        <v>1052.5576223533449</v>
      </c>
      <c r="Z14" t="s">
        <v>29</v>
      </c>
    </row>
    <row r="15" spans="1:48" outlineLevel="1" x14ac:dyDescent="0.3">
      <c r="A15" s="29"/>
      <c r="B15" t="s">
        <v>16</v>
      </c>
      <c r="C15" t="s">
        <v>17</v>
      </c>
      <c r="D15" t="s">
        <v>3</v>
      </c>
      <c r="E15" s="47">
        <v>818.59500000000003</v>
      </c>
      <c r="F15" s="47">
        <v>828.78099999999995</v>
      </c>
      <c r="G15" s="47">
        <v>876.23199999999997</v>
      </c>
      <c r="H15" s="47">
        <v>861.85199999999998</v>
      </c>
      <c r="I15" s="47">
        <v>915.53300000000002</v>
      </c>
      <c r="J15" s="47">
        <v>921.94299999999998</v>
      </c>
      <c r="K15" s="47">
        <v>937.08699999999999</v>
      </c>
      <c r="L15" s="47">
        <v>870.17399999999998</v>
      </c>
      <c r="M15" s="47">
        <v>949.34600000000012</v>
      </c>
      <c r="N15" s="47">
        <v>904.74099999999999</v>
      </c>
      <c r="O15" s="47">
        <v>906.3130000000001</v>
      </c>
      <c r="P15" s="47">
        <v>904.91700000000003</v>
      </c>
      <c r="Q15" s="54">
        <f t="shared" si="5"/>
        <v>871.68825803950119</v>
      </c>
      <c r="R15" s="54">
        <f t="shared" si="5"/>
        <v>882.94353865757989</v>
      </c>
      <c r="S15" s="54">
        <f t="shared" si="5"/>
        <v>876.39998789311073</v>
      </c>
      <c r="T15" s="54">
        <f t="shared" si="5"/>
        <v>866.7694301642822</v>
      </c>
      <c r="U15" s="54">
        <f t="shared" si="5"/>
        <v>861.07810503678536</v>
      </c>
      <c r="V15" s="54">
        <f t="shared" si="5"/>
        <v>849.97495363467988</v>
      </c>
      <c r="W15" s="54">
        <f t="shared" si="5"/>
        <v>835.03253355725838</v>
      </c>
      <c r="X15" s="54">
        <f t="shared" si="5"/>
        <v>816.40016794008</v>
      </c>
      <c r="Y15" s="54">
        <f t="shared" si="5"/>
        <v>791.51494689412539</v>
      </c>
      <c r="Z15" t="s">
        <v>29</v>
      </c>
    </row>
    <row r="16" spans="1:48" outlineLevel="1" x14ac:dyDescent="0.3">
      <c r="A16" s="29"/>
      <c r="B16" t="s">
        <v>16</v>
      </c>
      <c r="C16" t="s">
        <v>18</v>
      </c>
      <c r="D16" t="s">
        <v>3</v>
      </c>
      <c r="E16" s="47">
        <v>678.74300000000005</v>
      </c>
      <c r="F16" s="47">
        <v>690.72499999999991</v>
      </c>
      <c r="G16" s="47">
        <v>720.23199999999997</v>
      </c>
      <c r="H16" s="47">
        <v>707.35500000000002</v>
      </c>
      <c r="I16" s="47">
        <v>745.30700000000002</v>
      </c>
      <c r="J16" s="47">
        <v>742.49199999999996</v>
      </c>
      <c r="K16" s="47">
        <v>760.56799999999998</v>
      </c>
      <c r="L16" s="47">
        <v>723.74700000000007</v>
      </c>
      <c r="M16" s="47">
        <v>746.08</v>
      </c>
      <c r="N16" s="47">
        <v>715.95099999999991</v>
      </c>
      <c r="O16" s="47">
        <v>735.08800000000008</v>
      </c>
      <c r="P16" s="47">
        <v>741.178</v>
      </c>
      <c r="Q16" s="54">
        <f t="shared" si="5"/>
        <v>713.96178844822384</v>
      </c>
      <c r="R16" s="54">
        <f t="shared" si="5"/>
        <v>723.18049732201712</v>
      </c>
      <c r="S16" s="54">
        <f t="shared" si="5"/>
        <v>717.82096062582536</v>
      </c>
      <c r="T16" s="54">
        <f t="shared" si="5"/>
        <v>709.93299132440029</v>
      </c>
      <c r="U16" s="54">
        <f t="shared" si="5"/>
        <v>705.27147543360832</v>
      </c>
      <c r="V16" s="54">
        <f t="shared" si="5"/>
        <v>696.17736895764449</v>
      </c>
      <c r="W16" s="54">
        <f t="shared" si="5"/>
        <v>683.93868515775659</v>
      </c>
      <c r="X16" s="54">
        <f t="shared" si="5"/>
        <v>668.67772809383905</v>
      </c>
      <c r="Y16" s="54">
        <f t="shared" si="5"/>
        <v>648.29533018950247</v>
      </c>
      <c r="Z16" t="s">
        <v>29</v>
      </c>
    </row>
    <row r="17" spans="1:26" outlineLevel="1" x14ac:dyDescent="0.3">
      <c r="A17" s="29"/>
      <c r="B17" t="s">
        <v>19</v>
      </c>
      <c r="C17" t="s">
        <v>19</v>
      </c>
      <c r="D17" t="s">
        <v>3</v>
      </c>
      <c r="E17" s="47">
        <v>114</v>
      </c>
      <c r="F17" s="47">
        <v>113</v>
      </c>
      <c r="G17" s="47">
        <v>115</v>
      </c>
      <c r="H17" s="47">
        <v>115</v>
      </c>
      <c r="I17" s="47">
        <v>199</v>
      </c>
      <c r="J17" s="47">
        <v>214</v>
      </c>
      <c r="K17" s="47">
        <v>205</v>
      </c>
      <c r="L17" s="47">
        <v>208.02700000000002</v>
      </c>
      <c r="M17" s="47">
        <v>187.39099999999999</v>
      </c>
      <c r="N17" s="47">
        <v>144.91499999999999</v>
      </c>
      <c r="O17" s="47">
        <v>142</v>
      </c>
      <c r="P17" s="47">
        <v>141.78127644643737</v>
      </c>
      <c r="Q17" s="54">
        <f t="shared" si="5"/>
        <v>136.53832979602157</v>
      </c>
      <c r="R17" s="54">
        <f t="shared" si="5"/>
        <v>135.02152756275041</v>
      </c>
      <c r="S17" s="54">
        <f t="shared" si="5"/>
        <v>133.84791163340509</v>
      </c>
      <c r="T17" s="54">
        <f t="shared" si="5"/>
        <v>132.78764737353211</v>
      </c>
      <c r="U17" s="54">
        <f t="shared" si="5"/>
        <v>131.49814796137861</v>
      </c>
      <c r="V17" s="54">
        <f t="shared" si="5"/>
        <v>130.43604831295428</v>
      </c>
      <c r="W17" s="54">
        <f t="shared" si="5"/>
        <v>129.38105813537197</v>
      </c>
      <c r="X17" s="54">
        <f t="shared" si="5"/>
        <v>128.33315840517082</v>
      </c>
      <c r="Y17" s="54">
        <f t="shared" si="5"/>
        <v>127.2923294680032</v>
      </c>
      <c r="Z17" t="s">
        <v>29</v>
      </c>
    </row>
    <row r="18" spans="1:26" outlineLevel="1" x14ac:dyDescent="0.3">
      <c r="A18" s="99">
        <v>1</v>
      </c>
      <c r="B18" t="s">
        <v>12</v>
      </c>
      <c r="C18" t="s">
        <v>13</v>
      </c>
      <c r="D18" t="s">
        <v>4</v>
      </c>
      <c r="E18" s="47">
        <v>7060</v>
      </c>
      <c r="F18" s="47">
        <v>7159</v>
      </c>
      <c r="G18" s="47">
        <v>7189.7919999999995</v>
      </c>
      <c r="H18" s="47">
        <v>8274.3420000000006</v>
      </c>
      <c r="I18" s="47">
        <v>8486.0969999999998</v>
      </c>
      <c r="J18" s="47">
        <v>8541.0130000000008</v>
      </c>
      <c r="K18" s="47">
        <v>8618.2759999999998</v>
      </c>
      <c r="L18" s="47">
        <v>8406.9789999999994</v>
      </c>
      <c r="M18" s="47">
        <v>8224.4330000000009</v>
      </c>
      <c r="N18" s="47">
        <v>7647.5889999999999</v>
      </c>
      <c r="O18" s="47">
        <v>7885.66</v>
      </c>
      <c r="P18" s="47">
        <v>7256.3419999999996</v>
      </c>
      <c r="Q18" s="97">
        <f>(_xlfn.XLOOKUP($B18,$B$41:$B$44,Q$41:Q$44)-SUMIFS(Q$8:Q$17,$B$8:$B$17,$B18))*$A18</f>
        <v>6574.4404263808683</v>
      </c>
      <c r="R18" s="97">
        <f t="shared" ref="R18:Y18" si="6">(_xlfn.XLOOKUP($B18,$B$41:$B$44,R$41:R$44)-SUMIFS(R$8:R$17,$B$8:$B$17,$B18))*$A18</f>
        <v>5821.7946976003368</v>
      </c>
      <c r="S18" s="97">
        <f t="shared" si="6"/>
        <v>5215.339215675529</v>
      </c>
      <c r="T18" s="97">
        <f t="shared" si="6"/>
        <v>4774.6720493098965</v>
      </c>
      <c r="U18" s="97">
        <f t="shared" si="6"/>
        <v>4352.0214281379358</v>
      </c>
      <c r="V18" s="97">
        <f t="shared" si="6"/>
        <v>3960.718987348565</v>
      </c>
      <c r="W18" s="97">
        <f t="shared" si="6"/>
        <v>3582.5684010924615</v>
      </c>
      <c r="X18" s="97">
        <f t="shared" si="6"/>
        <v>3222.5618007574085</v>
      </c>
      <c r="Y18" s="97">
        <f t="shared" si="6"/>
        <v>2866.7892716120268</v>
      </c>
      <c r="Z18" t="s">
        <v>29</v>
      </c>
    </row>
    <row r="19" spans="1:26" outlineLevel="1" x14ac:dyDescent="0.3">
      <c r="A19" s="99">
        <v>1</v>
      </c>
      <c r="B19" t="s">
        <v>14</v>
      </c>
      <c r="C19" t="s">
        <v>15</v>
      </c>
      <c r="D19" t="s">
        <v>4</v>
      </c>
      <c r="E19" s="47">
        <v>6869</v>
      </c>
      <c r="F19" s="47">
        <v>7025</v>
      </c>
      <c r="G19" s="47">
        <v>7210.9470000000001</v>
      </c>
      <c r="H19" s="47">
        <v>6343.2110000000002</v>
      </c>
      <c r="I19" s="47">
        <v>6236.2058123074821</v>
      </c>
      <c r="J19" s="47">
        <v>6005.48</v>
      </c>
      <c r="K19" s="47">
        <v>6289.1730000000007</v>
      </c>
      <c r="L19" s="47">
        <v>6637.3130000000001</v>
      </c>
      <c r="M19" s="47">
        <v>6675</v>
      </c>
      <c r="N19" s="47">
        <v>6673.8890000000001</v>
      </c>
      <c r="O19" s="47">
        <v>5783.7739999999994</v>
      </c>
      <c r="P19" s="47">
        <v>5967.1950000000006</v>
      </c>
      <c r="Q19" s="97">
        <f t="shared" ref="Q19:Y22" si="7">(_xlfn.XLOOKUP($B19,$B$41:$B$44,Q$41:Q$44)-SUMIFS(Q$8:Q$17,$B$8:$B$17,$B19))*$A19</f>
        <v>5700.0834391386688</v>
      </c>
      <c r="R19" s="97">
        <f t="shared" si="7"/>
        <v>5585.6166981603037</v>
      </c>
      <c r="S19" s="97">
        <f t="shared" si="7"/>
        <v>5383.0520628792938</v>
      </c>
      <c r="T19" s="97">
        <f t="shared" si="7"/>
        <v>5178.0008252637199</v>
      </c>
      <c r="U19" s="97">
        <f t="shared" si="7"/>
        <v>4925.1726543915684</v>
      </c>
      <c r="V19" s="97">
        <f t="shared" si="7"/>
        <v>4671.3780065563033</v>
      </c>
      <c r="W19" s="97">
        <f t="shared" si="7"/>
        <v>4365.5513793382861</v>
      </c>
      <c r="X19" s="97">
        <f t="shared" si="7"/>
        <v>4062.4868996915557</v>
      </c>
      <c r="Y19" s="97">
        <f t="shared" si="7"/>
        <v>3761.2004104027019</v>
      </c>
      <c r="Z19" t="s">
        <v>29</v>
      </c>
    </row>
    <row r="20" spans="1:26" outlineLevel="1" x14ac:dyDescent="0.3">
      <c r="A20" s="29">
        <f>P20/SUM(P$20:P$21)</f>
        <v>0.74984162290766265</v>
      </c>
      <c r="B20" t="s">
        <v>16</v>
      </c>
      <c r="C20" t="s">
        <v>17</v>
      </c>
      <c r="D20" t="s">
        <v>4</v>
      </c>
      <c r="E20" s="47">
        <v>3385.5230000000001</v>
      </c>
      <c r="F20" s="47">
        <v>3476.6930000000002</v>
      </c>
      <c r="G20" s="47">
        <v>3465.5050000000001</v>
      </c>
      <c r="H20" s="47">
        <v>3007.2060000000001</v>
      </c>
      <c r="I20" s="47">
        <v>2913.45</v>
      </c>
      <c r="J20" s="47">
        <v>3018.1990000000001</v>
      </c>
      <c r="K20" s="47">
        <v>3060.7750000000001</v>
      </c>
      <c r="L20" s="47">
        <v>2945.7930000000001</v>
      </c>
      <c r="M20" s="47">
        <v>3098.4319999999998</v>
      </c>
      <c r="N20" s="47">
        <v>3069.913</v>
      </c>
      <c r="O20" s="47">
        <v>2591.2489999999998</v>
      </c>
      <c r="P20" s="47">
        <v>2663.1750000000002</v>
      </c>
      <c r="Q20" s="97">
        <f t="shared" si="7"/>
        <v>2541.118114851783</v>
      </c>
      <c r="R20" s="97">
        <f t="shared" si="7"/>
        <v>2593.3876852161716</v>
      </c>
      <c r="S20" s="97">
        <f t="shared" si="7"/>
        <v>2573.8730885581367</v>
      </c>
      <c r="T20" s="97">
        <f t="shared" si="7"/>
        <v>2542.5711063771414</v>
      </c>
      <c r="U20" s="97">
        <f t="shared" si="7"/>
        <v>2527.9805973730731</v>
      </c>
      <c r="V20" s="97">
        <f t="shared" si="7"/>
        <v>2492.9331986199736</v>
      </c>
      <c r="W20" s="97">
        <f t="shared" si="7"/>
        <v>2444.078041873544</v>
      </c>
      <c r="X20" s="97">
        <f t="shared" si="7"/>
        <v>2382.4368346629603</v>
      </c>
      <c r="Y20" s="97">
        <f t="shared" si="7"/>
        <v>2298.2698819786951</v>
      </c>
      <c r="Z20" t="s">
        <v>29</v>
      </c>
    </row>
    <row r="21" spans="1:26" outlineLevel="1" x14ac:dyDescent="0.3">
      <c r="A21" s="29">
        <f>P21/SUM(P$20:P$21)</f>
        <v>0.25015837709233735</v>
      </c>
      <c r="B21" t="s">
        <v>16</v>
      </c>
      <c r="C21" t="s">
        <v>18</v>
      </c>
      <c r="D21" t="s">
        <v>4</v>
      </c>
      <c r="E21" s="47">
        <v>988.64200000000005</v>
      </c>
      <c r="F21" s="47">
        <v>972.39599999999996</v>
      </c>
      <c r="G21" s="47">
        <v>1027.6189999999999</v>
      </c>
      <c r="H21" s="47">
        <v>974.91899999999998</v>
      </c>
      <c r="I21" s="47">
        <v>979.923</v>
      </c>
      <c r="J21" s="47">
        <v>949.12699999999995</v>
      </c>
      <c r="K21" s="47">
        <v>961.375</v>
      </c>
      <c r="L21" s="47">
        <v>992.25800000000004</v>
      </c>
      <c r="M21" s="47">
        <v>935.02599999999995</v>
      </c>
      <c r="N21" s="47">
        <v>888.43200000000002</v>
      </c>
      <c r="O21" s="47">
        <v>916.65599999999995</v>
      </c>
      <c r="P21" s="47">
        <v>888.47500000000002</v>
      </c>
      <c r="Q21" s="97">
        <f t="shared" si="7"/>
        <v>847.75499811050258</v>
      </c>
      <c r="R21" s="97">
        <f t="shared" si="7"/>
        <v>865.1929083227493</v>
      </c>
      <c r="S21" s="97">
        <f t="shared" si="7"/>
        <v>858.68254709385985</v>
      </c>
      <c r="T21" s="97">
        <f t="shared" si="7"/>
        <v>848.23973780860456</v>
      </c>
      <c r="U21" s="97">
        <f t="shared" si="7"/>
        <v>843.37212584642054</v>
      </c>
      <c r="V21" s="97">
        <f t="shared" si="7"/>
        <v>831.67978959095092</v>
      </c>
      <c r="W21" s="97">
        <f t="shared" si="7"/>
        <v>815.38097881423357</v>
      </c>
      <c r="X21" s="97">
        <f t="shared" si="7"/>
        <v>794.81655042465229</v>
      </c>
      <c r="Y21" s="97">
        <f t="shared" si="7"/>
        <v>766.7371965383503</v>
      </c>
      <c r="Z21" t="s">
        <v>29</v>
      </c>
    </row>
    <row r="22" spans="1:26" outlineLevel="1" x14ac:dyDescent="0.3">
      <c r="A22" s="99">
        <v>1</v>
      </c>
      <c r="B22" t="s">
        <v>19</v>
      </c>
      <c r="C22" t="s">
        <v>19</v>
      </c>
      <c r="D22" t="s">
        <v>4</v>
      </c>
      <c r="E22" s="47">
        <v>789</v>
      </c>
      <c r="F22" s="47">
        <v>764</v>
      </c>
      <c r="G22" s="47">
        <v>757</v>
      </c>
      <c r="H22" s="47">
        <v>899</v>
      </c>
      <c r="I22" s="47">
        <v>815</v>
      </c>
      <c r="J22" s="47">
        <v>771</v>
      </c>
      <c r="K22" s="47">
        <v>824</v>
      </c>
      <c r="L22" s="47">
        <v>834.89300000000003</v>
      </c>
      <c r="M22" s="47">
        <v>834.66</v>
      </c>
      <c r="N22" s="47">
        <v>843.18</v>
      </c>
      <c r="O22" s="47">
        <v>829</v>
      </c>
      <c r="P22" s="47">
        <v>852.01077742818245</v>
      </c>
      <c r="Q22" s="97">
        <f t="shared" si="7"/>
        <v>817.1308253783609</v>
      </c>
      <c r="R22" s="97">
        <f t="shared" si="7"/>
        <v>809.00433836400612</v>
      </c>
      <c r="S22" s="97">
        <f t="shared" si="7"/>
        <v>803.48099024741009</v>
      </c>
      <c r="T22" s="97">
        <f t="shared" si="7"/>
        <v>798.79125188981993</v>
      </c>
      <c r="U22" s="97">
        <f t="shared" si="7"/>
        <v>792.27834010480922</v>
      </c>
      <c r="V22" s="97">
        <f t="shared" si="7"/>
        <v>787.4862437878885</v>
      </c>
      <c r="W22" s="97">
        <f t="shared" si="7"/>
        <v>782.71136737411928</v>
      </c>
      <c r="X22" s="97">
        <f t="shared" si="7"/>
        <v>777.95386782770743</v>
      </c>
      <c r="Y22" s="97">
        <f t="shared" si="7"/>
        <v>773.21389670186988</v>
      </c>
      <c r="Z22" t="s">
        <v>29</v>
      </c>
    </row>
    <row r="23" spans="1:26" outlineLevel="1" x14ac:dyDescent="0.3">
      <c r="B23" t="s">
        <v>20</v>
      </c>
      <c r="C23" t="s">
        <v>20</v>
      </c>
      <c r="D23" t="s">
        <v>20</v>
      </c>
      <c r="E23" s="20" t="s">
        <v>20</v>
      </c>
      <c r="F23" s="20" t="s">
        <v>20</v>
      </c>
      <c r="G23" s="20" t="s">
        <v>20</v>
      </c>
      <c r="H23" s="20" t="s">
        <v>20</v>
      </c>
      <c r="I23" s="20" t="s">
        <v>20</v>
      </c>
      <c r="J23" s="20" t="s">
        <v>20</v>
      </c>
      <c r="K23" s="20" t="s">
        <v>20</v>
      </c>
      <c r="L23" s="20" t="s">
        <v>20</v>
      </c>
      <c r="M23" s="20" t="s">
        <v>20</v>
      </c>
      <c r="N23" s="20" t="s">
        <v>20</v>
      </c>
      <c r="O23" s="20" t="s">
        <v>20</v>
      </c>
      <c r="P23" s="20" t="s">
        <v>20</v>
      </c>
      <c r="Q23" s="20" t="s">
        <v>20</v>
      </c>
      <c r="R23" s="20" t="s">
        <v>20</v>
      </c>
      <c r="S23" s="20" t="s">
        <v>20</v>
      </c>
      <c r="T23" s="20" t="s">
        <v>20</v>
      </c>
      <c r="U23" s="20" t="s">
        <v>20</v>
      </c>
      <c r="V23" s="20" t="s">
        <v>20</v>
      </c>
      <c r="W23" s="20" t="s">
        <v>20</v>
      </c>
      <c r="X23" s="20" t="s">
        <v>20</v>
      </c>
      <c r="Y23" s="20" t="s">
        <v>20</v>
      </c>
      <c r="Z23" t="s">
        <v>29</v>
      </c>
    </row>
    <row r="24" spans="1:26" outlineLevel="1" x14ac:dyDescent="0.3">
      <c r="B24" t="s">
        <v>16</v>
      </c>
      <c r="C24" t="s">
        <v>21</v>
      </c>
      <c r="D24" t="s">
        <v>2</v>
      </c>
      <c r="E24" s="25">
        <f t="shared" ref="E24:U26" si="8">SUMIFS(E$8:E$22,$B$8:$B$22,$B24,$D$8:$D$22,$D24)</f>
        <v>2873.4039999999995</v>
      </c>
      <c r="F24" s="25">
        <f t="shared" si="8"/>
        <v>2934.3580000000002</v>
      </c>
      <c r="G24" s="25">
        <f t="shared" si="8"/>
        <v>3079.2840000000001</v>
      </c>
      <c r="H24" s="25">
        <f t="shared" si="8"/>
        <v>2887.0839999999998</v>
      </c>
      <c r="I24" s="25">
        <f t="shared" si="8"/>
        <v>3169.0699999999997</v>
      </c>
      <c r="J24" s="25">
        <f t="shared" si="8"/>
        <v>3063.7860000000001</v>
      </c>
      <c r="K24" s="25">
        <f t="shared" si="8"/>
        <v>3133.645</v>
      </c>
      <c r="L24" s="25">
        <f t="shared" si="8"/>
        <v>3270.38</v>
      </c>
      <c r="M24" s="25">
        <f t="shared" si="8"/>
        <v>3243.3879999999999</v>
      </c>
      <c r="N24" s="25">
        <f t="shared" si="8"/>
        <v>3047.0789999999997</v>
      </c>
      <c r="O24" s="25">
        <f t="shared" si="8"/>
        <v>3001.7710000000002</v>
      </c>
      <c r="P24" s="25">
        <f t="shared" si="8"/>
        <v>3019.6170000000002</v>
      </c>
      <c r="Q24" s="25">
        <f t="shared" si="8"/>
        <v>2983.9328405499891</v>
      </c>
      <c r="R24" s="25">
        <f t="shared" si="8"/>
        <v>2960.1973704814827</v>
      </c>
      <c r="S24" s="25">
        <f t="shared" si="8"/>
        <v>2939.1784158290675</v>
      </c>
      <c r="T24" s="25">
        <f t="shared" si="8"/>
        <v>2916.2947343255719</v>
      </c>
      <c r="U24" s="25">
        <f t="shared" si="8"/>
        <v>2890.5556963101126</v>
      </c>
      <c r="V24" s="25">
        <f t="shared" ref="U24:Y26" si="9">SUMIFS(V$8:V$22,$B$8:$B$22,$B24,$D$8:$D$22,$D24)</f>
        <v>2860.9356891967509</v>
      </c>
      <c r="W24" s="25">
        <f t="shared" si="9"/>
        <v>2826.4007605972074</v>
      </c>
      <c r="X24" s="25">
        <f t="shared" si="9"/>
        <v>2785.7547188784692</v>
      </c>
      <c r="Y24" s="25">
        <f t="shared" si="9"/>
        <v>2737.6426443993269</v>
      </c>
      <c r="Z24" t="s">
        <v>29</v>
      </c>
    </row>
    <row r="25" spans="1:26" outlineLevel="1" x14ac:dyDescent="0.3">
      <c r="B25" t="s">
        <v>16</v>
      </c>
      <c r="C25" t="s">
        <v>21</v>
      </c>
      <c r="D25" t="s">
        <v>3</v>
      </c>
      <c r="E25" s="25">
        <f t="shared" si="8"/>
        <v>1497.3380000000002</v>
      </c>
      <c r="F25" s="25">
        <f t="shared" si="8"/>
        <v>1519.5059999999999</v>
      </c>
      <c r="G25" s="25">
        <f t="shared" si="8"/>
        <v>1596.4639999999999</v>
      </c>
      <c r="H25" s="25">
        <f t="shared" si="8"/>
        <v>1569.2069999999999</v>
      </c>
      <c r="I25" s="25">
        <f t="shared" si="8"/>
        <v>1660.8400000000001</v>
      </c>
      <c r="J25" s="25">
        <f t="shared" si="8"/>
        <v>1664.4349999999999</v>
      </c>
      <c r="K25" s="25">
        <f t="shared" si="8"/>
        <v>1697.655</v>
      </c>
      <c r="L25" s="25">
        <f t="shared" si="8"/>
        <v>1593.921</v>
      </c>
      <c r="M25" s="25">
        <f t="shared" si="8"/>
        <v>1695.4260000000002</v>
      </c>
      <c r="N25" s="25">
        <f t="shared" si="8"/>
        <v>1620.692</v>
      </c>
      <c r="O25" s="25">
        <f t="shared" si="8"/>
        <v>1641.4010000000003</v>
      </c>
      <c r="P25" s="25">
        <f t="shared" si="8"/>
        <v>1646.095</v>
      </c>
      <c r="Q25" s="25">
        <f t="shared" si="8"/>
        <v>1585.6500464877249</v>
      </c>
      <c r="R25" s="25">
        <f t="shared" si="8"/>
        <v>1606.124035979597</v>
      </c>
      <c r="S25" s="25">
        <f t="shared" si="8"/>
        <v>1594.220948518936</v>
      </c>
      <c r="T25" s="25">
        <f t="shared" si="8"/>
        <v>1576.7024214886824</v>
      </c>
      <c r="U25" s="25">
        <f t="shared" si="9"/>
        <v>1566.3495804703937</v>
      </c>
      <c r="V25" s="25">
        <f t="shared" si="9"/>
        <v>1546.1523225923243</v>
      </c>
      <c r="W25" s="25">
        <f t="shared" si="9"/>
        <v>1518.9712187150149</v>
      </c>
      <c r="X25" s="25">
        <f t="shared" si="9"/>
        <v>1485.0778960339189</v>
      </c>
      <c r="Y25" s="25">
        <f t="shared" si="9"/>
        <v>1439.8102770836279</v>
      </c>
      <c r="Z25" t="s">
        <v>29</v>
      </c>
    </row>
    <row r="26" spans="1:26" outlineLevel="1" x14ac:dyDescent="0.3">
      <c r="B26" t="s">
        <v>16</v>
      </c>
      <c r="C26" t="s">
        <v>21</v>
      </c>
      <c r="D26" t="s">
        <v>4</v>
      </c>
      <c r="E26" s="25">
        <f t="shared" si="8"/>
        <v>4374.165</v>
      </c>
      <c r="F26" s="25">
        <f t="shared" si="8"/>
        <v>4449.0889999999999</v>
      </c>
      <c r="G26" s="25">
        <f t="shared" si="8"/>
        <v>4493.1239999999998</v>
      </c>
      <c r="H26" s="25">
        <f t="shared" si="8"/>
        <v>3982.125</v>
      </c>
      <c r="I26" s="25">
        <f t="shared" si="8"/>
        <v>3893.3729999999996</v>
      </c>
      <c r="J26" s="25">
        <f t="shared" si="8"/>
        <v>3967.326</v>
      </c>
      <c r="K26" s="25">
        <f t="shared" si="8"/>
        <v>4022.15</v>
      </c>
      <c r="L26" s="25">
        <f t="shared" si="8"/>
        <v>3938.0510000000004</v>
      </c>
      <c r="M26" s="25">
        <f t="shared" si="8"/>
        <v>4033.4579999999996</v>
      </c>
      <c r="N26" s="25">
        <f t="shared" si="8"/>
        <v>3958.3450000000003</v>
      </c>
      <c r="O26" s="25">
        <f t="shared" si="8"/>
        <v>3507.9049999999997</v>
      </c>
      <c r="P26" s="25">
        <f t="shared" si="8"/>
        <v>3551.65</v>
      </c>
      <c r="Q26" s="25">
        <f t="shared" si="8"/>
        <v>3388.8731129622856</v>
      </c>
      <c r="R26" s="25">
        <f t="shared" si="8"/>
        <v>3458.5805935389208</v>
      </c>
      <c r="S26" s="25">
        <f t="shared" si="8"/>
        <v>3432.5556356519965</v>
      </c>
      <c r="T26" s="25">
        <f t="shared" si="8"/>
        <v>3390.8108441857457</v>
      </c>
      <c r="U26" s="25">
        <f t="shared" si="9"/>
        <v>3371.3527232194938</v>
      </c>
      <c r="V26" s="25">
        <f t="shared" si="9"/>
        <v>3324.6129882109244</v>
      </c>
      <c r="W26" s="25">
        <f t="shared" si="9"/>
        <v>3259.4590206877774</v>
      </c>
      <c r="X26" s="25">
        <f t="shared" si="9"/>
        <v>3177.2533850876125</v>
      </c>
      <c r="Y26" s="25">
        <f t="shared" si="9"/>
        <v>3065.0070785170456</v>
      </c>
      <c r="Z26" t="s">
        <v>29</v>
      </c>
    </row>
    <row r="27" spans="1:26" outlineLevel="1" x14ac:dyDescent="0.3">
      <c r="B27" t="s">
        <v>20</v>
      </c>
      <c r="C27" t="s">
        <v>20</v>
      </c>
      <c r="D27" t="s">
        <v>20</v>
      </c>
      <c r="E27" s="20" t="s">
        <v>20</v>
      </c>
      <c r="F27" s="20" t="s">
        <v>20</v>
      </c>
      <c r="G27" s="20" t="s">
        <v>20</v>
      </c>
      <c r="H27" s="20" t="s">
        <v>20</v>
      </c>
      <c r="I27" s="20" t="s">
        <v>20</v>
      </c>
      <c r="J27" s="20" t="s">
        <v>20</v>
      </c>
      <c r="K27" s="20" t="s">
        <v>20</v>
      </c>
      <c r="L27" s="20" t="s">
        <v>20</v>
      </c>
      <c r="M27" s="20" t="s">
        <v>20</v>
      </c>
      <c r="N27" s="20" t="s">
        <v>20</v>
      </c>
      <c r="O27" s="20" t="s">
        <v>20</v>
      </c>
      <c r="P27" s="20" t="s">
        <v>20</v>
      </c>
      <c r="Q27" s="20" t="s">
        <v>20</v>
      </c>
      <c r="R27" s="20" t="s">
        <v>20</v>
      </c>
      <c r="S27" s="20" t="s">
        <v>20</v>
      </c>
      <c r="T27" s="20" t="s">
        <v>20</v>
      </c>
      <c r="U27" s="20" t="s">
        <v>20</v>
      </c>
      <c r="V27" s="20" t="s">
        <v>20</v>
      </c>
      <c r="W27" s="20" t="s">
        <v>20</v>
      </c>
      <c r="X27" s="20" t="s">
        <v>20</v>
      </c>
      <c r="Y27" s="20" t="s">
        <v>20</v>
      </c>
      <c r="Z27" t="s">
        <v>29</v>
      </c>
    </row>
    <row r="28" spans="1:26" outlineLevel="1" x14ac:dyDescent="0.3">
      <c r="B28" t="s">
        <v>12</v>
      </c>
      <c r="C28" t="s">
        <v>13</v>
      </c>
      <c r="D28" t="s">
        <v>22</v>
      </c>
      <c r="E28" s="3">
        <f t="shared" ref="E28:Y32" si="10">SUMIFS(E$8:E$23,$C$8:$C$23,$C28)</f>
        <v>11964</v>
      </c>
      <c r="F28" s="3">
        <f t="shared" si="10"/>
        <v>12055</v>
      </c>
      <c r="G28" s="3">
        <f t="shared" si="10"/>
        <v>12333.326999999999</v>
      </c>
      <c r="H28" s="3">
        <f t="shared" si="10"/>
        <v>13690.609</v>
      </c>
      <c r="I28" s="3">
        <f t="shared" si="10"/>
        <v>14116.546</v>
      </c>
      <c r="J28" s="3">
        <f t="shared" si="10"/>
        <v>14278.383000000002</v>
      </c>
      <c r="K28" s="3">
        <f t="shared" si="10"/>
        <v>14394.387999999999</v>
      </c>
      <c r="L28" s="3">
        <f t="shared" si="10"/>
        <v>14103.331</v>
      </c>
      <c r="M28" s="3">
        <f t="shared" si="10"/>
        <v>13867.196</v>
      </c>
      <c r="N28" s="3">
        <f t="shared" si="10"/>
        <v>12985.415000000001</v>
      </c>
      <c r="O28" s="3">
        <f t="shared" si="10"/>
        <v>13417.646999999999</v>
      </c>
      <c r="P28" s="3">
        <f t="shared" si="10"/>
        <v>12884.239999999998</v>
      </c>
      <c r="Q28" s="3">
        <f t="shared" si="10"/>
        <v>11939.799000999976</v>
      </c>
      <c r="R28" s="3">
        <f t="shared" si="10"/>
        <v>10858.676551257906</v>
      </c>
      <c r="S28" s="3">
        <f t="shared" si="10"/>
        <v>9959.3427703399266</v>
      </c>
      <c r="T28" s="3">
        <f t="shared" si="10"/>
        <v>9271.6625313194199</v>
      </c>
      <c r="U28" s="3">
        <f t="shared" si="10"/>
        <v>8609.6527484797643</v>
      </c>
      <c r="V28" s="3">
        <f t="shared" si="10"/>
        <v>7986.3017777273126</v>
      </c>
      <c r="W28" s="3">
        <f t="shared" si="10"/>
        <v>7382.4125163341141</v>
      </c>
      <c r="X28" s="3">
        <f t="shared" si="10"/>
        <v>6804.6605338897289</v>
      </c>
      <c r="Y28" s="3">
        <f t="shared" si="10"/>
        <v>6233.6445279025775</v>
      </c>
      <c r="Z28" t="s">
        <v>29</v>
      </c>
    </row>
    <row r="29" spans="1:26" outlineLevel="1" x14ac:dyDescent="0.3">
      <c r="B29" t="s">
        <v>14</v>
      </c>
      <c r="C29" t="s">
        <v>15</v>
      </c>
      <c r="D29" t="s">
        <v>22</v>
      </c>
      <c r="E29" s="3">
        <f t="shared" si="10"/>
        <v>9436</v>
      </c>
      <c r="F29" s="3">
        <f t="shared" si="10"/>
        <v>9687</v>
      </c>
      <c r="G29" s="3">
        <f t="shared" si="10"/>
        <v>10069.123</v>
      </c>
      <c r="H29" s="3">
        <f t="shared" si="10"/>
        <v>9073.598</v>
      </c>
      <c r="I29" s="3">
        <f t="shared" si="10"/>
        <v>9079.2257531576452</v>
      </c>
      <c r="J29" s="3">
        <f t="shared" si="10"/>
        <v>8908.3379999999997</v>
      </c>
      <c r="K29" s="3">
        <f t="shared" si="10"/>
        <v>9112.6080000000002</v>
      </c>
      <c r="L29" s="3">
        <f t="shared" si="10"/>
        <v>9410.41</v>
      </c>
      <c r="M29" s="3">
        <f t="shared" si="10"/>
        <v>9503</v>
      </c>
      <c r="N29" s="3">
        <f t="shared" si="10"/>
        <v>9431.3100000000013</v>
      </c>
      <c r="O29" s="3">
        <f t="shared" si="10"/>
        <v>8581.878999999999</v>
      </c>
      <c r="P29" s="3">
        <f t="shared" si="10"/>
        <v>8773.023000000001</v>
      </c>
      <c r="Q29" s="3">
        <f t="shared" si="10"/>
        <v>8439.2260947348132</v>
      </c>
      <c r="R29" s="3">
        <f t="shared" si="10"/>
        <v>8284.2167185371745</v>
      </c>
      <c r="S29" s="3">
        <f t="shared" si="10"/>
        <v>8021.2337960420009</v>
      </c>
      <c r="T29" s="3">
        <f t="shared" si="10"/>
        <v>7751.2142039552891</v>
      </c>
      <c r="U29" s="3">
        <f t="shared" si="10"/>
        <v>7419.1455268066247</v>
      </c>
      <c r="V29" s="3">
        <f t="shared" si="10"/>
        <v>7080.4598771337251</v>
      </c>
      <c r="W29" s="3">
        <f t="shared" si="10"/>
        <v>6672.8389631506598</v>
      </c>
      <c r="X29" s="3">
        <f t="shared" si="10"/>
        <v>6261.2603809132661</v>
      </c>
      <c r="Y29" s="3">
        <f t="shared" si="10"/>
        <v>5843.3078495691389</v>
      </c>
      <c r="Z29" t="s">
        <v>29</v>
      </c>
    </row>
    <row r="30" spans="1:26" outlineLevel="1" x14ac:dyDescent="0.3">
      <c r="B30" t="s">
        <v>16</v>
      </c>
      <c r="C30" t="s">
        <v>17</v>
      </c>
      <c r="D30" t="s">
        <v>22</v>
      </c>
      <c r="E30" s="3">
        <f t="shared" si="10"/>
        <v>5284.2690000000002</v>
      </c>
      <c r="F30" s="3">
        <f t="shared" si="10"/>
        <v>5391.7620000000006</v>
      </c>
      <c r="G30" s="3">
        <f t="shared" si="10"/>
        <v>5491.5690000000004</v>
      </c>
      <c r="H30" s="3">
        <f t="shared" si="10"/>
        <v>4918.9490000000005</v>
      </c>
      <c r="I30" s="3">
        <f t="shared" si="10"/>
        <v>4952.4719999999998</v>
      </c>
      <c r="J30" s="3">
        <f t="shared" si="10"/>
        <v>5049.5439999999999</v>
      </c>
      <c r="K30" s="3">
        <f t="shared" si="10"/>
        <v>5124.634</v>
      </c>
      <c r="L30" s="3">
        <f t="shared" si="10"/>
        <v>4973.1509999999998</v>
      </c>
      <c r="M30" s="3">
        <f t="shared" si="10"/>
        <v>5196.6929999999993</v>
      </c>
      <c r="N30" s="3">
        <f t="shared" si="10"/>
        <v>5050.6019999999999</v>
      </c>
      <c r="O30" s="3">
        <f t="shared" si="10"/>
        <v>4558.8099999999995</v>
      </c>
      <c r="P30" s="3">
        <f t="shared" si="10"/>
        <v>4632.4179999999997</v>
      </c>
      <c r="Q30" s="3">
        <f t="shared" si="10"/>
        <v>4459.5968765044718</v>
      </c>
      <c r="R30" s="3">
        <f t="shared" si="10"/>
        <v>4509.8873498177154</v>
      </c>
      <c r="S30" s="3">
        <f t="shared" si="10"/>
        <v>4471.6282003994111</v>
      </c>
      <c r="T30" s="3">
        <f t="shared" si="10"/>
        <v>4417.9300105931052</v>
      </c>
      <c r="U30" s="3">
        <f t="shared" si="10"/>
        <v>4383.9859772169657</v>
      </c>
      <c r="V30" s="3">
        <f t="shared" si="10"/>
        <v>4322.93925905577</v>
      </c>
      <c r="W30" s="3">
        <f t="shared" si="10"/>
        <v>4242.6779400717705</v>
      </c>
      <c r="X30" s="3">
        <f t="shared" si="10"/>
        <v>4143.9910728039968</v>
      </c>
      <c r="Y30" s="3">
        <f t="shared" si="10"/>
        <v>4014.1481700514432</v>
      </c>
      <c r="Z30" t="s">
        <v>29</v>
      </c>
    </row>
    <row r="31" spans="1:26" outlineLevel="1" x14ac:dyDescent="0.3">
      <c r="B31" t="s">
        <v>16</v>
      </c>
      <c r="C31" t="s">
        <v>18</v>
      </c>
      <c r="D31" t="s">
        <v>22</v>
      </c>
      <c r="E31" s="3">
        <f t="shared" si="10"/>
        <v>3460.6379999999999</v>
      </c>
      <c r="F31" s="3">
        <f t="shared" si="10"/>
        <v>3511.1909999999998</v>
      </c>
      <c r="G31" s="3">
        <f t="shared" si="10"/>
        <v>3677.3029999999999</v>
      </c>
      <c r="H31" s="3">
        <f t="shared" si="10"/>
        <v>3519.4669999999996</v>
      </c>
      <c r="I31" s="3">
        <f t="shared" si="10"/>
        <v>3770.8109999999997</v>
      </c>
      <c r="J31" s="3">
        <f t="shared" si="10"/>
        <v>3646.0030000000002</v>
      </c>
      <c r="K31" s="3">
        <f t="shared" si="10"/>
        <v>3728.8159999999998</v>
      </c>
      <c r="L31" s="3">
        <f t="shared" si="10"/>
        <v>3829.201</v>
      </c>
      <c r="M31" s="3">
        <f t="shared" si="10"/>
        <v>3775.5789999999997</v>
      </c>
      <c r="N31" s="3">
        <f t="shared" si="10"/>
        <v>3575.5140000000001</v>
      </c>
      <c r="O31" s="3">
        <f t="shared" si="10"/>
        <v>3592.2670000000003</v>
      </c>
      <c r="P31" s="3">
        <f t="shared" si="10"/>
        <v>3584.944</v>
      </c>
      <c r="Q31" s="3">
        <f t="shared" si="10"/>
        <v>3498.8591234955279</v>
      </c>
      <c r="R31" s="3">
        <f t="shared" si="10"/>
        <v>3515.0146501822851</v>
      </c>
      <c r="S31" s="3">
        <f t="shared" si="10"/>
        <v>3494.3267996005893</v>
      </c>
      <c r="T31" s="3">
        <f t="shared" si="10"/>
        <v>3465.8779894068948</v>
      </c>
      <c r="U31" s="3">
        <f t="shared" si="10"/>
        <v>3444.2720227830341</v>
      </c>
      <c r="V31" s="3">
        <f t="shared" si="10"/>
        <v>3408.7617409442296</v>
      </c>
      <c r="W31" s="3">
        <f t="shared" si="10"/>
        <v>3362.1530599282296</v>
      </c>
      <c r="X31" s="3">
        <f t="shared" si="10"/>
        <v>3304.0949271960039</v>
      </c>
      <c r="Y31" s="3">
        <f t="shared" si="10"/>
        <v>3228.3118299485573</v>
      </c>
      <c r="Z31" t="s">
        <v>29</v>
      </c>
    </row>
    <row r="32" spans="1:26" outlineLevel="1" x14ac:dyDescent="0.3">
      <c r="B32" t="s">
        <v>19</v>
      </c>
      <c r="C32" t="s">
        <v>19</v>
      </c>
      <c r="D32" t="s">
        <v>22</v>
      </c>
      <c r="E32" s="3">
        <f t="shared" si="10"/>
        <v>1151</v>
      </c>
      <c r="F32" s="3">
        <f t="shared" si="10"/>
        <v>1106</v>
      </c>
      <c r="G32" s="3">
        <f t="shared" si="10"/>
        <v>1125</v>
      </c>
      <c r="H32" s="3">
        <f t="shared" si="10"/>
        <v>1257</v>
      </c>
      <c r="I32" s="3">
        <f t="shared" si="10"/>
        <v>1258</v>
      </c>
      <c r="J32" s="3">
        <f t="shared" si="10"/>
        <v>1224</v>
      </c>
      <c r="K32" s="3">
        <f t="shared" si="10"/>
        <v>1273</v>
      </c>
      <c r="L32" s="3">
        <f t="shared" si="10"/>
        <v>1283.5880000000002</v>
      </c>
      <c r="M32" s="3">
        <f t="shared" si="10"/>
        <v>1260.442</v>
      </c>
      <c r="N32" s="3">
        <f t="shared" si="10"/>
        <v>1224.33</v>
      </c>
      <c r="O32" s="3">
        <f t="shared" si="10"/>
        <v>1198</v>
      </c>
      <c r="P32" s="3">
        <f t="shared" si="10"/>
        <v>1221.4504353274001</v>
      </c>
      <c r="Q32" s="3">
        <f t="shared" si="10"/>
        <v>1176</v>
      </c>
      <c r="R32" s="3">
        <f t="shared" si="10"/>
        <v>1163</v>
      </c>
      <c r="S32" s="3">
        <f t="shared" si="10"/>
        <v>1153</v>
      </c>
      <c r="T32" s="3">
        <f t="shared" si="10"/>
        <v>1144</v>
      </c>
      <c r="U32" s="3">
        <f t="shared" si="10"/>
        <v>1133</v>
      </c>
      <c r="V32" s="3">
        <f t="shared" si="10"/>
        <v>1124</v>
      </c>
      <c r="W32" s="3">
        <f t="shared" si="10"/>
        <v>1115.071491615181</v>
      </c>
      <c r="X32" s="3">
        <f t="shared" si="10"/>
        <v>1106.2139069509828</v>
      </c>
      <c r="Y32" s="3">
        <f t="shared" si="10"/>
        <v>1097.4266826239229</v>
      </c>
      <c r="Z32" t="s">
        <v>29</v>
      </c>
    </row>
    <row r="33" spans="1:26" outlineLevel="1" x14ac:dyDescent="0.3">
      <c r="B33" t="s">
        <v>16</v>
      </c>
      <c r="C33" t="s">
        <v>21</v>
      </c>
      <c r="D33" t="s">
        <v>22</v>
      </c>
      <c r="E33" s="26">
        <f>SUM(E24:E27)</f>
        <v>8744.9069999999992</v>
      </c>
      <c r="F33" s="26">
        <f t="shared" ref="F33:T33" si="11">SUM(F24:F27)</f>
        <v>8902.9529999999995</v>
      </c>
      <c r="G33" s="26">
        <f t="shared" si="11"/>
        <v>9168.8719999999994</v>
      </c>
      <c r="H33" s="26">
        <f t="shared" si="11"/>
        <v>8438.4159999999993</v>
      </c>
      <c r="I33" s="26">
        <f t="shared" si="11"/>
        <v>8723.2829999999994</v>
      </c>
      <c r="J33" s="26">
        <f t="shared" si="11"/>
        <v>8695.5469999999987</v>
      </c>
      <c r="K33" s="26">
        <f t="shared" si="11"/>
        <v>8853.4500000000007</v>
      </c>
      <c r="L33" s="26">
        <f t="shared" si="11"/>
        <v>8802.3520000000008</v>
      </c>
      <c r="M33" s="26">
        <f t="shared" si="11"/>
        <v>8972.2720000000008</v>
      </c>
      <c r="N33" s="26">
        <f t="shared" si="11"/>
        <v>8626.116</v>
      </c>
      <c r="O33" s="26">
        <f t="shared" si="11"/>
        <v>8151.0770000000002</v>
      </c>
      <c r="P33" s="26">
        <f t="shared" si="11"/>
        <v>8217.362000000001</v>
      </c>
      <c r="Q33" s="26">
        <f t="shared" si="11"/>
        <v>7958.4559999999992</v>
      </c>
      <c r="R33" s="26">
        <f t="shared" si="11"/>
        <v>8024.902000000001</v>
      </c>
      <c r="S33" s="26">
        <f t="shared" si="11"/>
        <v>7965.9549999999999</v>
      </c>
      <c r="T33" s="26">
        <f t="shared" si="11"/>
        <v>7883.808</v>
      </c>
      <c r="U33" s="26">
        <f t="shared" ref="U33:Y33" si="12">SUM(U24:U27)</f>
        <v>7828.2579999999998</v>
      </c>
      <c r="V33" s="26">
        <f t="shared" si="12"/>
        <v>7731.701</v>
      </c>
      <c r="W33" s="26">
        <f t="shared" si="12"/>
        <v>7604.8309999999992</v>
      </c>
      <c r="X33" s="26">
        <f t="shared" si="12"/>
        <v>7448.0860000000002</v>
      </c>
      <c r="Y33" s="26">
        <f t="shared" si="12"/>
        <v>7242.46</v>
      </c>
      <c r="Z33" t="s">
        <v>29</v>
      </c>
    </row>
    <row r="34" spans="1:26" outlineLevel="1" x14ac:dyDescent="0.3">
      <c r="C34" t="s">
        <v>20</v>
      </c>
      <c r="D34" t="s">
        <v>20</v>
      </c>
      <c r="E34" s="20" t="s">
        <v>20</v>
      </c>
      <c r="F34" s="20" t="s">
        <v>20</v>
      </c>
      <c r="G34" s="20" t="s">
        <v>20</v>
      </c>
      <c r="H34" s="20" t="s">
        <v>20</v>
      </c>
      <c r="I34" s="20" t="s">
        <v>20</v>
      </c>
      <c r="J34" s="20" t="s">
        <v>20</v>
      </c>
      <c r="K34" s="20" t="s">
        <v>20</v>
      </c>
      <c r="L34" s="20" t="s">
        <v>20</v>
      </c>
      <c r="M34" s="20" t="s">
        <v>20</v>
      </c>
      <c r="N34" s="20" t="s">
        <v>20</v>
      </c>
      <c r="O34" s="20" t="s">
        <v>20</v>
      </c>
      <c r="P34" s="20" t="s">
        <v>20</v>
      </c>
      <c r="Q34" s="20" t="s">
        <v>20</v>
      </c>
      <c r="R34" s="20" t="s">
        <v>20</v>
      </c>
      <c r="S34" s="20" t="s">
        <v>20</v>
      </c>
      <c r="T34" s="20" t="s">
        <v>20</v>
      </c>
      <c r="U34" s="20" t="s">
        <v>20</v>
      </c>
      <c r="V34" s="20" t="s">
        <v>20</v>
      </c>
      <c r="W34" s="20" t="s">
        <v>20</v>
      </c>
      <c r="X34" s="20" t="s">
        <v>20</v>
      </c>
      <c r="Y34" s="20" t="s">
        <v>20</v>
      </c>
      <c r="Z34" t="s">
        <v>29</v>
      </c>
    </row>
    <row r="35" spans="1:26" outlineLevel="1" x14ac:dyDescent="0.3">
      <c r="C35" t="s">
        <v>36</v>
      </c>
      <c r="D35" t="s">
        <v>2</v>
      </c>
      <c r="E35" s="3">
        <f t="shared" ref="E35:Y37" si="13">SUMIFS(E$8:E$23,$D$8:$D$23,$D35)</f>
        <v>6631.4039999999995</v>
      </c>
      <c r="F35" s="3">
        <f t="shared" si="13"/>
        <v>6534.3580000000002</v>
      </c>
      <c r="G35" s="3">
        <f t="shared" si="13"/>
        <v>6840.0930000000008</v>
      </c>
      <c r="H35" s="3">
        <f t="shared" si="13"/>
        <v>6707.7480000000005</v>
      </c>
      <c r="I35" s="3">
        <f t="shared" si="13"/>
        <v>7085.179343184911</v>
      </c>
      <c r="J35" s="3">
        <f t="shared" si="13"/>
        <v>7027.2759999999998</v>
      </c>
      <c r="K35" s="3">
        <f t="shared" si="13"/>
        <v>7062.6370000000006</v>
      </c>
      <c r="L35" s="3">
        <f t="shared" si="13"/>
        <v>7292.16</v>
      </c>
      <c r="M35" s="3">
        <f t="shared" si="13"/>
        <v>7243.7789999999995</v>
      </c>
      <c r="N35" s="3">
        <f t="shared" si="13"/>
        <v>6856.6559999999999</v>
      </c>
      <c r="O35" s="3">
        <f t="shared" si="13"/>
        <v>6851.826</v>
      </c>
      <c r="P35" s="3">
        <f t="shared" si="13"/>
        <v>6823.4463814527808</v>
      </c>
      <c r="Q35" s="3">
        <f t="shared" si="13"/>
        <v>6746.302115388693</v>
      </c>
      <c r="R35" s="3">
        <f t="shared" si="13"/>
        <v>6652.3500711393317</v>
      </c>
      <c r="S35" s="3">
        <f t="shared" si="13"/>
        <v>6551.910097292699</v>
      </c>
      <c r="T35" s="3">
        <f t="shared" si="13"/>
        <v>6439.1655553603578</v>
      </c>
      <c r="U35" s="3">
        <f t="shared" si="13"/>
        <v>6322.1741234366445</v>
      </c>
      <c r="V35" s="3">
        <f t="shared" si="13"/>
        <v>6195.2433783053229</v>
      </c>
      <c r="W35" s="3">
        <f t="shared" si="13"/>
        <v>6060.9837105864945</v>
      </c>
      <c r="X35" s="3">
        <f t="shared" si="13"/>
        <v>5917.3216575274282</v>
      </c>
      <c r="Y35" s="3">
        <f t="shared" si="13"/>
        <v>5761.7835464282707</v>
      </c>
      <c r="Z35" t="s">
        <v>29</v>
      </c>
    </row>
    <row r="36" spans="1:26" outlineLevel="1" x14ac:dyDescent="0.3">
      <c r="C36" t="s">
        <v>36</v>
      </c>
      <c r="D36" t="s">
        <v>3</v>
      </c>
      <c r="E36" s="3">
        <f t="shared" si="13"/>
        <v>5572.3380000000006</v>
      </c>
      <c r="F36" s="3">
        <f t="shared" si="13"/>
        <v>5819.5059999999994</v>
      </c>
      <c r="G36" s="3">
        <f t="shared" si="13"/>
        <v>6205.366</v>
      </c>
      <c r="H36" s="3">
        <f t="shared" si="13"/>
        <v>6253.1970000000001</v>
      </c>
      <c r="I36" s="3">
        <f t="shared" si="13"/>
        <v>6661.1995976652524</v>
      </c>
      <c r="J36" s="3">
        <f t="shared" si="13"/>
        <v>6794.1730000000007</v>
      </c>
      <c r="K36" s="3">
        <f t="shared" si="13"/>
        <v>6817.21</v>
      </c>
      <c r="L36" s="3">
        <f t="shared" si="13"/>
        <v>6490.2850000000008</v>
      </c>
      <c r="M36" s="3">
        <f t="shared" si="13"/>
        <v>6591.58</v>
      </c>
      <c r="N36" s="3">
        <f t="shared" si="13"/>
        <v>6287.5120000000006</v>
      </c>
      <c r="O36" s="3">
        <f t="shared" si="13"/>
        <v>6490.4380000000001</v>
      </c>
      <c r="P36" s="3">
        <f t="shared" si="13"/>
        <v>6645.4312764464376</v>
      </c>
      <c r="Q36" s="3">
        <f t="shared" si="13"/>
        <v>6286.6511764859142</v>
      </c>
      <c r="R36" s="3">
        <f t="shared" si="13"/>
        <v>6003.4488709921807</v>
      </c>
      <c r="S36" s="3">
        <f t="shared" si="13"/>
        <v>5713.1935646349984</v>
      </c>
      <c r="T36" s="3">
        <f t="shared" si="13"/>
        <v>5469.244209265169</v>
      </c>
      <c r="U36" s="3">
        <f t="shared" si="13"/>
        <v>5227.0570059959382</v>
      </c>
      <c r="V36" s="3">
        <f t="shared" si="13"/>
        <v>4983.0230506520329</v>
      </c>
      <c r="W36" s="3">
        <f t="shared" si="13"/>
        <v>4723.8800920208168</v>
      </c>
      <c r="X36" s="3">
        <f t="shared" si="13"/>
        <v>4462.6432108622657</v>
      </c>
      <c r="Y36" s="3">
        <f t="shared" si="13"/>
        <v>4188.844856433725</v>
      </c>
      <c r="Z36" t="s">
        <v>29</v>
      </c>
    </row>
    <row r="37" spans="1:26" outlineLevel="1" x14ac:dyDescent="0.3">
      <c r="C37" t="s">
        <v>36</v>
      </c>
      <c r="D37" t="s">
        <v>4</v>
      </c>
      <c r="E37" s="3">
        <f t="shared" si="13"/>
        <v>19092.165000000001</v>
      </c>
      <c r="F37" s="3">
        <f t="shared" si="13"/>
        <v>19397.089</v>
      </c>
      <c r="G37" s="3">
        <f t="shared" si="13"/>
        <v>19650.862999999998</v>
      </c>
      <c r="H37" s="3">
        <f t="shared" si="13"/>
        <v>19498.678</v>
      </c>
      <c r="I37" s="3">
        <f t="shared" si="13"/>
        <v>19430.67581230748</v>
      </c>
      <c r="J37" s="3">
        <f t="shared" si="13"/>
        <v>19284.819</v>
      </c>
      <c r="K37" s="3">
        <f t="shared" si="13"/>
        <v>19753.599000000002</v>
      </c>
      <c r="L37" s="3">
        <f t="shared" si="13"/>
        <v>19817.236000000001</v>
      </c>
      <c r="M37" s="3">
        <f t="shared" si="13"/>
        <v>19767.551000000003</v>
      </c>
      <c r="N37" s="3">
        <f t="shared" si="13"/>
        <v>19123.003000000001</v>
      </c>
      <c r="O37" s="3">
        <f t="shared" si="13"/>
        <v>18006.339</v>
      </c>
      <c r="P37" s="3">
        <f t="shared" si="13"/>
        <v>17627.19777742818</v>
      </c>
      <c r="Q37" s="3">
        <f t="shared" si="13"/>
        <v>16480.527803860183</v>
      </c>
      <c r="R37" s="3">
        <f t="shared" si="13"/>
        <v>15674.996327663568</v>
      </c>
      <c r="S37" s="3">
        <f t="shared" si="13"/>
        <v>14834.427904454231</v>
      </c>
      <c r="T37" s="3">
        <f t="shared" si="13"/>
        <v>14142.274970649181</v>
      </c>
      <c r="U37" s="3">
        <f t="shared" si="13"/>
        <v>13440.825145853807</v>
      </c>
      <c r="V37" s="3">
        <f t="shared" si="13"/>
        <v>12744.196225903683</v>
      </c>
      <c r="W37" s="3">
        <f t="shared" si="13"/>
        <v>11990.290168492644</v>
      </c>
      <c r="X37" s="3">
        <f t="shared" si="13"/>
        <v>11240.255953364283</v>
      </c>
      <c r="Y37" s="3">
        <f t="shared" si="13"/>
        <v>10466.210657233643</v>
      </c>
      <c r="Z37" t="s">
        <v>29</v>
      </c>
    </row>
    <row r="38" spans="1:26" outlineLevel="1" x14ac:dyDescent="0.3">
      <c r="C38" s="7" t="s">
        <v>36</v>
      </c>
      <c r="D38" s="7" t="s">
        <v>22</v>
      </c>
      <c r="E38" s="21">
        <f>SUM(E35:E37)</f>
        <v>31295.906999999999</v>
      </c>
      <c r="F38" s="21">
        <f t="shared" ref="F38:T38" si="14">SUM(F35:F37)</f>
        <v>31750.953000000001</v>
      </c>
      <c r="G38" s="21">
        <f t="shared" si="14"/>
        <v>32696.322</v>
      </c>
      <c r="H38" s="21">
        <f t="shared" si="14"/>
        <v>32459.623</v>
      </c>
      <c r="I38" s="21">
        <f t="shared" si="14"/>
        <v>33177.054753157645</v>
      </c>
      <c r="J38" s="21">
        <f t="shared" si="14"/>
        <v>33106.267999999996</v>
      </c>
      <c r="K38" s="21">
        <f t="shared" si="14"/>
        <v>33633.446000000004</v>
      </c>
      <c r="L38" s="21">
        <f t="shared" si="14"/>
        <v>33599.680999999997</v>
      </c>
      <c r="M38" s="21">
        <f t="shared" si="14"/>
        <v>33602.910000000003</v>
      </c>
      <c r="N38" s="21">
        <f t="shared" si="14"/>
        <v>32267.171000000002</v>
      </c>
      <c r="O38" s="21">
        <f t="shared" si="14"/>
        <v>31348.602999999999</v>
      </c>
      <c r="P38" s="21">
        <f t="shared" si="14"/>
        <v>31096.075435327399</v>
      </c>
      <c r="Q38" s="21">
        <f t="shared" si="14"/>
        <v>29513.481095734791</v>
      </c>
      <c r="R38" s="21">
        <f t="shared" si="14"/>
        <v>28330.795269795082</v>
      </c>
      <c r="S38" s="21">
        <f t="shared" si="14"/>
        <v>27099.531566381927</v>
      </c>
      <c r="T38" s="21">
        <f t="shared" si="14"/>
        <v>26050.684735274706</v>
      </c>
      <c r="U38" s="21">
        <f t="shared" ref="U38:Y38" si="15">SUM(U35:U37)</f>
        <v>24990.056275286392</v>
      </c>
      <c r="V38" s="21">
        <f t="shared" si="15"/>
        <v>23922.462654861039</v>
      </c>
      <c r="W38" s="21">
        <f t="shared" si="15"/>
        <v>22775.153971099957</v>
      </c>
      <c r="X38" s="21">
        <f t="shared" si="15"/>
        <v>21620.220821753977</v>
      </c>
      <c r="Y38" s="21">
        <f t="shared" si="15"/>
        <v>20416.839060095641</v>
      </c>
      <c r="Z38" t="s">
        <v>29</v>
      </c>
    </row>
    <row r="39" spans="1:26" outlineLevel="1" x14ac:dyDescent="0.3">
      <c r="Z39" t="s">
        <v>29</v>
      </c>
    </row>
    <row r="40" spans="1:26" ht="14.5" outlineLevel="1" x14ac:dyDescent="0.35">
      <c r="B40" s="11" t="s">
        <v>37</v>
      </c>
      <c r="Z40" t="s">
        <v>29</v>
      </c>
    </row>
    <row r="41" spans="1:26" outlineLevel="1" x14ac:dyDescent="0.3">
      <c r="B41" t="s">
        <v>12</v>
      </c>
      <c r="C41" t="s">
        <v>13</v>
      </c>
      <c r="M41" s="46"/>
      <c r="N41" s="46"/>
      <c r="O41" s="46"/>
      <c r="P41" s="53">
        <f>SUMIFS($P$7:$P$23,$B$7:$B$23,$B41)</f>
        <v>12884.239999999998</v>
      </c>
      <c r="Q41" s="47">
        <v>11939.799000999976</v>
      </c>
      <c r="R41" s="47">
        <v>10858.676551257906</v>
      </c>
      <c r="S41" s="47">
        <v>9959.3427703399266</v>
      </c>
      <c r="T41" s="47">
        <v>9271.6625313194199</v>
      </c>
      <c r="U41" s="47">
        <v>8609.6527484797643</v>
      </c>
      <c r="V41" s="47">
        <v>7986.3017777273126</v>
      </c>
      <c r="W41" s="47">
        <v>7382.4125163341141</v>
      </c>
      <c r="X41" s="47">
        <v>6804.6605338897289</v>
      </c>
      <c r="Y41" s="47">
        <v>6233.6445279025775</v>
      </c>
      <c r="Z41" t="s">
        <v>29</v>
      </c>
    </row>
    <row r="42" spans="1:26" outlineLevel="1" x14ac:dyDescent="0.3">
      <c r="B42" t="s">
        <v>14</v>
      </c>
      <c r="C42" t="s">
        <v>15</v>
      </c>
      <c r="M42" s="46"/>
      <c r="N42" s="46"/>
      <c r="O42" s="46"/>
      <c r="P42" s="53">
        <f t="shared" ref="P42:P44" si="16">SUMIFS($P$7:$P$23,$B$7:$B$23,$B42)</f>
        <v>8773.023000000001</v>
      </c>
      <c r="Q42" s="47">
        <v>8439.2260947348132</v>
      </c>
      <c r="R42" s="47">
        <v>8284.2167185371745</v>
      </c>
      <c r="S42" s="47">
        <v>8021.2337960420009</v>
      </c>
      <c r="T42" s="47">
        <v>7751.2142039552891</v>
      </c>
      <c r="U42" s="47">
        <v>7419.1455268066247</v>
      </c>
      <c r="V42" s="47">
        <v>7080.4598771337251</v>
      </c>
      <c r="W42" s="47">
        <v>6672.8389631506598</v>
      </c>
      <c r="X42" s="47">
        <v>6261.2603809132661</v>
      </c>
      <c r="Y42" s="47">
        <v>5843.3078495691389</v>
      </c>
      <c r="Z42" t="s">
        <v>29</v>
      </c>
    </row>
    <row r="43" spans="1:26" outlineLevel="1" x14ac:dyDescent="0.3">
      <c r="B43" t="s">
        <v>16</v>
      </c>
      <c r="C43" t="s">
        <v>21</v>
      </c>
      <c r="M43" s="46"/>
      <c r="N43" s="46"/>
      <c r="O43" s="46"/>
      <c r="P43" s="53">
        <f t="shared" si="16"/>
        <v>8217.362000000001</v>
      </c>
      <c r="Q43" s="47">
        <v>7958.4560000000001</v>
      </c>
      <c r="R43" s="47">
        <v>8024.902</v>
      </c>
      <c r="S43" s="47">
        <v>7965.9549999999999</v>
      </c>
      <c r="T43" s="47">
        <v>7883.808</v>
      </c>
      <c r="U43" s="47">
        <v>7828.2579999999998</v>
      </c>
      <c r="V43" s="47">
        <v>7731.701</v>
      </c>
      <c r="W43" s="47">
        <v>7604.8310000000001</v>
      </c>
      <c r="X43" s="47">
        <v>7448.0860000000002</v>
      </c>
      <c r="Y43" s="47">
        <v>7242.46</v>
      </c>
      <c r="Z43" t="s">
        <v>29</v>
      </c>
    </row>
    <row r="44" spans="1:26" outlineLevel="1" x14ac:dyDescent="0.3">
      <c r="B44" t="s">
        <v>19</v>
      </c>
      <c r="C44" t="s">
        <v>19</v>
      </c>
      <c r="M44" s="46"/>
      <c r="N44" s="46"/>
      <c r="O44" s="46"/>
      <c r="P44" s="53">
        <f t="shared" si="16"/>
        <v>1221.4504353274001</v>
      </c>
      <c r="Q44" s="46">
        <v>1176</v>
      </c>
      <c r="R44" s="46">
        <v>1163</v>
      </c>
      <c r="S44" s="47">
        <v>1153</v>
      </c>
      <c r="T44" s="47">
        <v>1144</v>
      </c>
      <c r="U44" s="47">
        <v>1133</v>
      </c>
      <c r="V44" s="47">
        <v>1124</v>
      </c>
      <c r="W44" s="3">
        <f>V44*V44/U44</f>
        <v>1115.071491615181</v>
      </c>
      <c r="X44" s="3">
        <f t="shared" ref="X44:Y44" si="17">W44*W44/V44</f>
        <v>1106.2139069509828</v>
      </c>
      <c r="Y44" s="3">
        <f t="shared" si="17"/>
        <v>1097.4266826239229</v>
      </c>
      <c r="Z44" t="s">
        <v>29</v>
      </c>
    </row>
    <row r="45" spans="1:26" ht="14.5" outlineLevel="1" x14ac:dyDescent="0.35">
      <c r="B45" s="11"/>
      <c r="Z45" t="s">
        <v>29</v>
      </c>
    </row>
    <row r="46" spans="1:26" ht="14.5" outlineLevel="1" x14ac:dyDescent="0.35">
      <c r="A46" t="s">
        <v>38</v>
      </c>
      <c r="B46" s="11"/>
    </row>
    <row r="47" spans="1:26" outlineLevel="1" x14ac:dyDescent="0.3">
      <c r="B47" t="s">
        <v>12</v>
      </c>
      <c r="C47" t="s">
        <v>13</v>
      </c>
      <c r="P47" s="3">
        <f>SUMIFS(P$7:P$23,$B$7:$B$23,$B47,$D$7:$D$23,"Res")</f>
        <v>2332.721</v>
      </c>
      <c r="Q47" s="3">
        <f>SUMIFS(Q$7:Q$23,$B$7:$B$23,$B47,$D$7:$D$23,"Res")</f>
        <v>2306.9776080848069</v>
      </c>
      <c r="R47" s="3">
        <f t="shared" ref="R47:Y47" si="18">SUMIFS(R$7:R$23,$B$7:$B$23,$B47,$D$7:$D$23,"Res")</f>
        <v>2253.6962400656303</v>
      </c>
      <c r="S47" s="3">
        <f t="shared" si="18"/>
        <v>2192.8053488569612</v>
      </c>
      <c r="T47" s="3">
        <f t="shared" si="18"/>
        <v>2124.449336382856</v>
      </c>
      <c r="U47" s="3">
        <f t="shared" si="18"/>
        <v>2058.0946318987149</v>
      </c>
      <c r="V47" s="3">
        <f t="shared" si="18"/>
        <v>1989.7172333526971</v>
      </c>
      <c r="W47" s="3">
        <f t="shared" si="18"/>
        <v>1923.5671883456114</v>
      </c>
      <c r="X47" s="3">
        <f t="shared" si="18"/>
        <v>1859.5743441973341</v>
      </c>
      <c r="Y47" s="3">
        <f t="shared" si="18"/>
        <v>1797.6706287618019</v>
      </c>
    </row>
    <row r="48" spans="1:26" outlineLevel="1" x14ac:dyDescent="0.3">
      <c r="B48" t="s">
        <v>14</v>
      </c>
      <c r="C48" t="s">
        <v>15</v>
      </c>
      <c r="P48" s="3">
        <f t="shared" ref="P48:Y50" si="19">SUMIFS(P$7:P$23,$B$7:$B$23,$B48,$D$7:$D$23,"Res")</f>
        <v>1243.45</v>
      </c>
      <c r="Q48" s="3">
        <f t="shared" si="19"/>
        <v>1233.0608219282788</v>
      </c>
      <c r="R48" s="3">
        <f t="shared" si="19"/>
        <v>1219.4823265189759</v>
      </c>
      <c r="S48" s="3">
        <f t="shared" si="19"/>
        <v>1204.2552344874862</v>
      </c>
      <c r="T48" s="3">
        <f t="shared" si="19"/>
        <v>1186.0003839152823</v>
      </c>
      <c r="U48" s="3">
        <f t="shared" si="19"/>
        <v>1164.3002832940044</v>
      </c>
      <c r="V48" s="3">
        <f t="shared" si="19"/>
        <v>1138.5127478567183</v>
      </c>
      <c r="W48" s="3">
        <f t="shared" si="19"/>
        <v>1108.0366955379857</v>
      </c>
      <c r="X48" s="3">
        <f t="shared" si="19"/>
        <v>1072.0657137335202</v>
      </c>
      <c r="Y48" s="3">
        <f t="shared" si="19"/>
        <v>1029.5498168130921</v>
      </c>
    </row>
    <row r="49" spans="1:25" outlineLevel="1" x14ac:dyDescent="0.3">
      <c r="B49" t="s">
        <v>16</v>
      </c>
      <c r="C49" t="s">
        <v>21</v>
      </c>
      <c r="P49" s="3">
        <f t="shared" si="19"/>
        <v>3019.6170000000002</v>
      </c>
      <c r="Q49" s="3">
        <f t="shared" si="19"/>
        <v>2983.9328405499891</v>
      </c>
      <c r="R49" s="3">
        <f t="shared" si="19"/>
        <v>2960.1973704814827</v>
      </c>
      <c r="S49" s="3">
        <f t="shared" si="19"/>
        <v>2939.1784158290675</v>
      </c>
      <c r="T49" s="3">
        <f t="shared" si="19"/>
        <v>2916.2947343255719</v>
      </c>
      <c r="U49" s="3">
        <f t="shared" si="19"/>
        <v>2890.5556963101126</v>
      </c>
      <c r="V49" s="3">
        <f t="shared" si="19"/>
        <v>2860.9356891967509</v>
      </c>
      <c r="W49" s="3">
        <f t="shared" si="19"/>
        <v>2826.4007605972074</v>
      </c>
      <c r="X49" s="3">
        <f t="shared" si="19"/>
        <v>2785.7547188784692</v>
      </c>
      <c r="Y49" s="3">
        <f t="shared" si="19"/>
        <v>2737.6426443993269</v>
      </c>
    </row>
    <row r="50" spans="1:25" outlineLevel="1" x14ac:dyDescent="0.3">
      <c r="B50" t="s">
        <v>19</v>
      </c>
      <c r="C50" t="s">
        <v>19</v>
      </c>
      <c r="P50" s="3">
        <f t="shared" si="19"/>
        <v>227.65838145278013</v>
      </c>
      <c r="Q50" s="3">
        <f t="shared" si="19"/>
        <v>222.33084482561756</v>
      </c>
      <c r="R50" s="3">
        <f t="shared" si="19"/>
        <v>218.9741340732435</v>
      </c>
      <c r="S50" s="3">
        <f t="shared" si="19"/>
        <v>215.67109811918476</v>
      </c>
      <c r="T50" s="3">
        <f t="shared" si="19"/>
        <v>212.42110073664799</v>
      </c>
      <c r="U50" s="3">
        <f t="shared" si="19"/>
        <v>209.22351193381218</v>
      </c>
      <c r="V50" s="3">
        <f t="shared" si="19"/>
        <v>206.07770789915725</v>
      </c>
      <c r="W50" s="3">
        <f t="shared" si="19"/>
        <v>202.97906610568972</v>
      </c>
      <c r="X50" s="3">
        <f t="shared" si="19"/>
        <v>199.92688071810463</v>
      </c>
      <c r="Y50" s="3">
        <f t="shared" si="19"/>
        <v>196.92045645404988</v>
      </c>
    </row>
    <row r="51" spans="1:25" ht="14.5" outlineLevel="1" x14ac:dyDescent="0.35">
      <c r="B51" s="11"/>
    </row>
    <row r="52" spans="1:25" ht="14.5" outlineLevel="1" x14ac:dyDescent="0.35">
      <c r="A52" t="s">
        <v>39</v>
      </c>
      <c r="B52" s="11"/>
    </row>
    <row r="53" spans="1:25" outlineLevel="1" x14ac:dyDescent="0.3">
      <c r="B53" t="s">
        <v>12</v>
      </c>
      <c r="C53" t="s">
        <v>13</v>
      </c>
      <c r="Q53" s="12">
        <f>Q47/P47-1</f>
        <v>-1.1035778352916248E-2</v>
      </c>
      <c r="R53" s="12">
        <f t="shared" ref="R53:Y53" si="20">R47/Q47-1</f>
        <v>-2.3095745633790243E-2</v>
      </c>
      <c r="S53" s="12">
        <f t="shared" si="20"/>
        <v>-2.7018233480700093E-2</v>
      </c>
      <c r="T53" s="12">
        <f t="shared" si="20"/>
        <v>-3.1172859237021178E-2</v>
      </c>
      <c r="U53" s="12">
        <f t="shared" si="20"/>
        <v>-3.1233837092636163E-2</v>
      </c>
      <c r="V53" s="12">
        <f t="shared" si="20"/>
        <v>-3.3223641656815128E-2</v>
      </c>
      <c r="W53" s="12">
        <f t="shared" si="20"/>
        <v>-3.3245952690283631E-2</v>
      </c>
      <c r="X53" s="12">
        <f t="shared" si="20"/>
        <v>-3.3267797733291138E-2</v>
      </c>
      <c r="Y53" s="12">
        <f t="shared" si="20"/>
        <v>-3.3289185575558267E-2</v>
      </c>
    </row>
    <row r="54" spans="1:25" outlineLevel="1" x14ac:dyDescent="0.3">
      <c r="B54" t="s">
        <v>14</v>
      </c>
      <c r="C54" t="s">
        <v>15</v>
      </c>
      <c r="Q54" s="12">
        <f t="shared" ref="Q54:Y54" si="21">Q48/P48-1</f>
        <v>-8.3551233034873107E-3</v>
      </c>
      <c r="R54" s="12">
        <f t="shared" si="21"/>
        <v>-1.1012024036307078E-2</v>
      </c>
      <c r="S54" s="12">
        <f t="shared" si="21"/>
        <v>-1.2486521288878061E-2</v>
      </c>
      <c r="T54" s="12">
        <f t="shared" si="21"/>
        <v>-1.5158622565566771E-2</v>
      </c>
      <c r="U54" s="12">
        <f t="shared" si="21"/>
        <v>-1.8296874870849966E-2</v>
      </c>
      <c r="V54" s="12">
        <f t="shared" si="21"/>
        <v>-2.2148526292829485E-2</v>
      </c>
      <c r="W54" s="12">
        <f t="shared" si="21"/>
        <v>-2.6768301344104128E-2</v>
      </c>
      <c r="X54" s="12">
        <f t="shared" si="21"/>
        <v>-3.2463709865674151E-2</v>
      </c>
      <c r="Y54" s="12">
        <f t="shared" si="21"/>
        <v>-3.9657920569406535E-2</v>
      </c>
    </row>
    <row r="55" spans="1:25" outlineLevel="1" x14ac:dyDescent="0.3">
      <c r="B55" t="s">
        <v>16</v>
      </c>
      <c r="C55" t="s">
        <v>21</v>
      </c>
      <c r="Q55" s="12">
        <f t="shared" ref="Q55:Y55" si="22">Q49/P49-1</f>
        <v>-1.1817445540282412E-2</v>
      </c>
      <c r="R55" s="12">
        <f t="shared" si="22"/>
        <v>-7.9544250279210971E-3</v>
      </c>
      <c r="S55" s="12">
        <f t="shared" si="22"/>
        <v>-7.1005247359559043E-3</v>
      </c>
      <c r="T55" s="12">
        <f t="shared" si="22"/>
        <v>-7.7857408656292204E-3</v>
      </c>
      <c r="U55" s="12">
        <f t="shared" si="22"/>
        <v>-8.8259385145486036E-3</v>
      </c>
      <c r="V55" s="12">
        <f t="shared" si="22"/>
        <v>-1.0247167058975104E-2</v>
      </c>
      <c r="W55" s="12">
        <f t="shared" si="22"/>
        <v>-1.2071200597046472E-2</v>
      </c>
      <c r="X55" s="12">
        <f t="shared" si="22"/>
        <v>-1.4380848705315863E-2</v>
      </c>
      <c r="Y55" s="12">
        <f t="shared" si="22"/>
        <v>-1.7270750419301817E-2</v>
      </c>
    </row>
    <row r="56" spans="1:25" outlineLevel="1" x14ac:dyDescent="0.3">
      <c r="B56" t="s">
        <v>19</v>
      </c>
      <c r="C56" t="s">
        <v>19</v>
      </c>
      <c r="Q56" s="12">
        <f t="shared" ref="Q56:Y56" si="23">Q50/P50-1</f>
        <v>-2.3401451741707935E-2</v>
      </c>
      <c r="R56" s="12">
        <f t="shared" si="23"/>
        <v>-1.5097818546080943E-2</v>
      </c>
      <c r="S56" s="12">
        <f t="shared" si="23"/>
        <v>-1.5084137530846142E-2</v>
      </c>
      <c r="T56" s="12">
        <f t="shared" si="23"/>
        <v>-1.5069230002903611E-2</v>
      </c>
      <c r="U56" s="12">
        <f t="shared" si="23"/>
        <v>-1.5053065781822084E-2</v>
      </c>
      <c r="V56" s="12">
        <f t="shared" si="23"/>
        <v>-1.5035614332150726E-2</v>
      </c>
      <c r="W56" s="12">
        <f t="shared" si="23"/>
        <v>-1.5036278426504124E-2</v>
      </c>
      <c r="X56" s="12">
        <f t="shared" si="23"/>
        <v>-1.5036946647472682E-2</v>
      </c>
      <c r="Y56" s="12">
        <f t="shared" si="23"/>
        <v>-1.503761901979439E-2</v>
      </c>
    </row>
    <row r="57" spans="1:25" ht="14.5" outlineLevel="1" x14ac:dyDescent="0.35">
      <c r="B57" s="11"/>
    </row>
    <row r="58" spans="1:25" ht="14.5" outlineLevel="1" x14ac:dyDescent="0.35">
      <c r="A58" t="s">
        <v>40</v>
      </c>
      <c r="B58" s="11"/>
    </row>
    <row r="59" spans="1:25" outlineLevel="1" x14ac:dyDescent="0.3">
      <c r="B59" t="s">
        <v>12</v>
      </c>
      <c r="C59" t="s">
        <v>13</v>
      </c>
      <c r="P59" s="95">
        <f>P41-P47</f>
        <v>10551.518999999998</v>
      </c>
      <c r="Q59" s="95">
        <f>Q41-Q47</f>
        <v>9632.821392915168</v>
      </c>
      <c r="R59" s="95">
        <f t="shared" ref="R59:Y59" si="24">R41-R47</f>
        <v>8604.9803111922756</v>
      </c>
      <c r="S59" s="95">
        <f t="shared" si="24"/>
        <v>7766.5374214829653</v>
      </c>
      <c r="T59" s="95">
        <f t="shared" si="24"/>
        <v>7147.2131949365639</v>
      </c>
      <c r="U59" s="95">
        <f t="shared" si="24"/>
        <v>6551.558116581049</v>
      </c>
      <c r="V59" s="95">
        <f t="shared" si="24"/>
        <v>5996.5845443746157</v>
      </c>
      <c r="W59" s="95">
        <f t="shared" si="24"/>
        <v>5458.8453279885025</v>
      </c>
      <c r="X59" s="95">
        <f t="shared" si="24"/>
        <v>4945.0861896923943</v>
      </c>
      <c r="Y59" s="95">
        <f t="shared" si="24"/>
        <v>4435.9738991407758</v>
      </c>
    </row>
    <row r="60" spans="1:25" outlineLevel="1" x14ac:dyDescent="0.3">
      <c r="B60" t="s">
        <v>14</v>
      </c>
      <c r="C60" t="s">
        <v>15</v>
      </c>
      <c r="P60" s="95">
        <f t="shared" ref="P60" si="25">P42-P48</f>
        <v>7529.5730000000012</v>
      </c>
      <c r="Q60" s="95">
        <f t="shared" ref="Q60:Y60" si="26">Q42-Q48</f>
        <v>7206.1652728065346</v>
      </c>
      <c r="R60" s="95">
        <f t="shared" si="26"/>
        <v>7064.7343920181984</v>
      </c>
      <c r="S60" s="95">
        <f t="shared" si="26"/>
        <v>6816.9785615545152</v>
      </c>
      <c r="T60" s="95">
        <f t="shared" si="26"/>
        <v>6565.2138200400068</v>
      </c>
      <c r="U60" s="95">
        <f t="shared" si="26"/>
        <v>6254.8452435126201</v>
      </c>
      <c r="V60" s="95">
        <f t="shared" si="26"/>
        <v>5941.9471292770068</v>
      </c>
      <c r="W60" s="95">
        <f t="shared" si="26"/>
        <v>5564.8022676126739</v>
      </c>
      <c r="X60" s="95">
        <f t="shared" si="26"/>
        <v>5189.1946671797459</v>
      </c>
      <c r="Y60" s="95">
        <f t="shared" si="26"/>
        <v>4813.7580327560463</v>
      </c>
    </row>
    <row r="61" spans="1:25" outlineLevel="1" x14ac:dyDescent="0.3">
      <c r="B61" t="s">
        <v>16</v>
      </c>
      <c r="C61" t="s">
        <v>21</v>
      </c>
      <c r="P61" s="95">
        <f t="shared" ref="P61" si="27">P43-P49</f>
        <v>5197.7450000000008</v>
      </c>
      <c r="Q61" s="95">
        <f t="shared" ref="Q61:Y61" si="28">Q43-Q49</f>
        <v>4974.523159450011</v>
      </c>
      <c r="R61" s="95">
        <f t="shared" si="28"/>
        <v>5064.7046295185173</v>
      </c>
      <c r="S61" s="95">
        <f t="shared" si="28"/>
        <v>5026.7765841709324</v>
      </c>
      <c r="T61" s="95">
        <f t="shared" si="28"/>
        <v>4967.5132656744281</v>
      </c>
      <c r="U61" s="95">
        <f t="shared" si="28"/>
        <v>4937.7023036898872</v>
      </c>
      <c r="V61" s="95">
        <f t="shared" si="28"/>
        <v>4870.7653108032491</v>
      </c>
      <c r="W61" s="95">
        <f t="shared" si="28"/>
        <v>4778.4302394027927</v>
      </c>
      <c r="X61" s="95">
        <f t="shared" si="28"/>
        <v>4662.331281121531</v>
      </c>
      <c r="Y61" s="95">
        <f t="shared" si="28"/>
        <v>4504.8173556006732</v>
      </c>
    </row>
    <row r="62" spans="1:25" outlineLevel="1" x14ac:dyDescent="0.3">
      <c r="B62" t="s">
        <v>19</v>
      </c>
      <c r="C62" t="s">
        <v>19</v>
      </c>
      <c r="P62" s="95">
        <f t="shared" ref="P62" si="29">P44-P50</f>
        <v>993.79205387462002</v>
      </c>
      <c r="Q62" s="95">
        <f t="shared" ref="Q62:Y62" si="30">Q44-Q50</f>
        <v>953.66915517438247</v>
      </c>
      <c r="R62" s="95">
        <f t="shared" si="30"/>
        <v>944.02586592675652</v>
      </c>
      <c r="S62" s="95">
        <f t="shared" si="30"/>
        <v>937.32890188081524</v>
      </c>
      <c r="T62" s="95">
        <f t="shared" si="30"/>
        <v>931.57889926335201</v>
      </c>
      <c r="U62" s="95">
        <f t="shared" si="30"/>
        <v>923.77648806618777</v>
      </c>
      <c r="V62" s="95">
        <f t="shared" si="30"/>
        <v>917.9222921008427</v>
      </c>
      <c r="W62" s="95">
        <f t="shared" si="30"/>
        <v>912.09242550949125</v>
      </c>
      <c r="X62" s="95">
        <f t="shared" si="30"/>
        <v>906.28702623287825</v>
      </c>
      <c r="Y62" s="95">
        <f t="shared" si="30"/>
        <v>900.50622616987312</v>
      </c>
    </row>
    <row r="63" spans="1:25" ht="14.5" outlineLevel="1" x14ac:dyDescent="0.35">
      <c r="B63" s="11"/>
    </row>
    <row r="64" spans="1:25" ht="14.5" outlineLevel="1" x14ac:dyDescent="0.35">
      <c r="A64" t="s">
        <v>41</v>
      </c>
      <c r="B64" s="11"/>
    </row>
    <row r="65" spans="1:26" outlineLevel="1" x14ac:dyDescent="0.3">
      <c r="B65" t="s">
        <v>12</v>
      </c>
      <c r="C65" t="s">
        <v>13</v>
      </c>
      <c r="D65" s="98">
        <v>0.8</v>
      </c>
      <c r="Q65" s="12">
        <f>Q59/P59-1</f>
        <v>-8.7067805790316144E-2</v>
      </c>
      <c r="R65" s="12">
        <f t="shared" ref="R65:Y65" si="31">R59/Q59-1</f>
        <v>-0.10670197648207802</v>
      </c>
      <c r="S65" s="12">
        <f t="shared" si="31"/>
        <v>-9.7436932960644818E-2</v>
      </c>
      <c r="T65" s="12">
        <f t="shared" si="31"/>
        <v>-7.9742643720906226E-2</v>
      </c>
      <c r="U65" s="12">
        <f t="shared" si="31"/>
        <v>-8.3340885756354122E-2</v>
      </c>
      <c r="V65" s="12">
        <f t="shared" si="31"/>
        <v>-8.470863912538229E-2</v>
      </c>
      <c r="W65" s="12">
        <f t="shared" si="31"/>
        <v>-8.9674249134128359E-2</v>
      </c>
      <c r="X65" s="12">
        <f t="shared" si="31"/>
        <v>-9.4114983559246634E-2</v>
      </c>
      <c r="Y65" s="12">
        <f t="shared" si="31"/>
        <v>-0.10295316826081191</v>
      </c>
    </row>
    <row r="66" spans="1:26" outlineLevel="1" x14ac:dyDescent="0.3">
      <c r="B66" t="s">
        <v>14</v>
      </c>
      <c r="C66" t="s">
        <v>15</v>
      </c>
      <c r="D66" s="96">
        <f t="shared" ref="D66:D68" si="32">D65</f>
        <v>0.8</v>
      </c>
      <c r="Q66" s="12">
        <f t="shared" ref="Q66:Y66" si="33">Q60/P60-1</f>
        <v>-4.2951668998157833E-2</v>
      </c>
      <c r="R66" s="12">
        <f t="shared" si="33"/>
        <v>-1.9626372062551134E-2</v>
      </c>
      <c r="S66" s="12">
        <f t="shared" si="33"/>
        <v>-3.5069376527955498E-2</v>
      </c>
      <c r="T66" s="12">
        <f t="shared" si="33"/>
        <v>-3.6932013096590555E-2</v>
      </c>
      <c r="U66" s="12">
        <f t="shared" si="33"/>
        <v>-4.7274709557821426E-2</v>
      </c>
      <c r="V66" s="12">
        <f t="shared" si="33"/>
        <v>-5.0024917012957859E-2</v>
      </c>
      <c r="W66" s="12">
        <f t="shared" si="33"/>
        <v>-6.3471594993848801E-2</v>
      </c>
      <c r="X66" s="12">
        <f t="shared" si="33"/>
        <v>-6.7497025477253003E-2</v>
      </c>
      <c r="Y66" s="12">
        <f t="shared" si="33"/>
        <v>-7.2349691715794529E-2</v>
      </c>
    </row>
    <row r="67" spans="1:26" outlineLevel="1" x14ac:dyDescent="0.3">
      <c r="B67" t="s">
        <v>16</v>
      </c>
      <c r="C67" t="s">
        <v>21</v>
      </c>
      <c r="D67" s="96">
        <f t="shared" si="32"/>
        <v>0.8</v>
      </c>
      <c r="Q67" s="12">
        <f t="shared" ref="Q67:Y67" si="34">Q61/P61-1</f>
        <v>-4.2945900683852289E-2</v>
      </c>
      <c r="R67" s="12">
        <f t="shared" si="34"/>
        <v>1.8128666241545188E-2</v>
      </c>
      <c r="S67" s="12">
        <f t="shared" si="34"/>
        <v>-7.4886983786832673E-3</v>
      </c>
      <c r="T67" s="12">
        <f t="shared" si="34"/>
        <v>-1.1789527046640935E-2</v>
      </c>
      <c r="U67" s="12">
        <f t="shared" si="34"/>
        <v>-6.0011841720756243E-3</v>
      </c>
      <c r="V67" s="12">
        <f t="shared" si="34"/>
        <v>-1.3556303877740206E-2</v>
      </c>
      <c r="W67" s="12">
        <f t="shared" si="34"/>
        <v>-1.8956994539576666E-2</v>
      </c>
      <c r="X67" s="12">
        <f t="shared" si="34"/>
        <v>-2.4296463998556117E-2</v>
      </c>
      <c r="Y67" s="12">
        <f t="shared" si="34"/>
        <v>-3.3784370097992622E-2</v>
      </c>
    </row>
    <row r="68" spans="1:26" outlineLevel="1" x14ac:dyDescent="0.3">
      <c r="B68" t="s">
        <v>19</v>
      </c>
      <c r="C68" t="s">
        <v>19</v>
      </c>
      <c r="D68" s="96">
        <f t="shared" si="32"/>
        <v>0.8</v>
      </c>
      <c r="Q68" s="12">
        <f t="shared" ref="Q68:Y68" si="35">Q62/P62-1</f>
        <v>-4.0373535433097296E-2</v>
      </c>
      <c r="R68" s="12">
        <f t="shared" si="35"/>
        <v>-1.0111776390484883E-2</v>
      </c>
      <c r="S68" s="12">
        <f t="shared" si="35"/>
        <v>-7.094047194741715E-3</v>
      </c>
      <c r="T68" s="12">
        <f t="shared" si="35"/>
        <v>-6.1344556920472915E-3</v>
      </c>
      <c r="U68" s="12">
        <f t="shared" si="35"/>
        <v>-8.3754700791677239E-3</v>
      </c>
      <c r="V68" s="12">
        <f t="shared" si="35"/>
        <v>-6.3372428731111041E-3</v>
      </c>
      <c r="W68" s="12">
        <f t="shared" si="35"/>
        <v>-6.3511548216229619E-3</v>
      </c>
      <c r="X68" s="12">
        <f t="shared" si="35"/>
        <v>-6.3649243368840702E-3</v>
      </c>
      <c r="Y68" s="12">
        <f t="shared" si="35"/>
        <v>-6.3785532570558301E-3</v>
      </c>
    </row>
    <row r="69" spans="1:26" ht="14.5" outlineLevel="1" x14ac:dyDescent="0.35">
      <c r="B69" s="11"/>
    </row>
    <row r="70" spans="1:26" ht="14.5" outlineLevel="1" x14ac:dyDescent="0.35">
      <c r="A70" t="s">
        <v>42</v>
      </c>
      <c r="B70" s="11"/>
    </row>
    <row r="71" spans="1:26" outlineLevel="1" x14ac:dyDescent="0.3">
      <c r="B71" t="s">
        <v>12</v>
      </c>
      <c r="C71" t="s">
        <v>13</v>
      </c>
      <c r="Q71" s="17">
        <f t="shared" ref="Q71:Y71" si="36">Q65*$D65+Q53*(1-$D65)</f>
        <v>-7.1861400302836165E-2</v>
      </c>
      <c r="R71" s="17">
        <f t="shared" si="36"/>
        <v>-8.9980730312420473E-2</v>
      </c>
      <c r="S71" s="17">
        <f t="shared" si="36"/>
        <v>-8.3353193064655884E-2</v>
      </c>
      <c r="T71" s="17">
        <f t="shared" si="36"/>
        <v>-7.0028686824129216E-2</v>
      </c>
      <c r="U71" s="17">
        <f t="shared" si="36"/>
        <v>-7.2919476023610527E-2</v>
      </c>
      <c r="V71" s="17">
        <f t="shared" si="36"/>
        <v>-7.4411639631668858E-2</v>
      </c>
      <c r="W71" s="17">
        <f t="shared" si="36"/>
        <v>-7.8388589845359416E-2</v>
      </c>
      <c r="X71" s="17">
        <f t="shared" si="36"/>
        <v>-8.1945546394055532E-2</v>
      </c>
      <c r="Y71" s="17">
        <f t="shared" si="36"/>
        <v>-8.9020371723761191E-2</v>
      </c>
    </row>
    <row r="72" spans="1:26" outlineLevel="1" x14ac:dyDescent="0.3">
      <c r="B72" t="s">
        <v>14</v>
      </c>
      <c r="C72" t="s">
        <v>15</v>
      </c>
      <c r="Q72" s="17">
        <f t="shared" ref="Q72:Y72" si="37">Q66*$D66+Q54*(1-$D66)</f>
        <v>-3.6032359859223727E-2</v>
      </c>
      <c r="R72" s="17">
        <f t="shared" si="37"/>
        <v>-1.7903502457302323E-2</v>
      </c>
      <c r="S72" s="17">
        <f t="shared" si="37"/>
        <v>-3.0552805480140013E-2</v>
      </c>
      <c r="T72" s="17">
        <f t="shared" si="37"/>
        <v>-3.2577334990385801E-2</v>
      </c>
      <c r="U72" s="17">
        <f t="shared" si="37"/>
        <v>-4.1479142620427137E-2</v>
      </c>
      <c r="V72" s="17">
        <f t="shared" si="37"/>
        <v>-4.444963886893219E-2</v>
      </c>
      <c r="W72" s="17">
        <f t="shared" si="37"/>
        <v>-5.6130936263899867E-2</v>
      </c>
      <c r="X72" s="17">
        <f t="shared" si="37"/>
        <v>-6.0490362354937231E-2</v>
      </c>
      <c r="Y72" s="17">
        <f t="shared" si="37"/>
        <v>-6.5811337486516935E-2</v>
      </c>
    </row>
    <row r="73" spans="1:26" outlineLevel="1" x14ac:dyDescent="0.3">
      <c r="B73" t="s">
        <v>16</v>
      </c>
      <c r="C73" t="s">
        <v>21</v>
      </c>
      <c r="Q73" s="17">
        <f t="shared" ref="Q73:Y73" si="38">Q67*$D67+Q55*(1-$D67)</f>
        <v>-3.6720209655138315E-2</v>
      </c>
      <c r="R73" s="17">
        <f t="shared" si="38"/>
        <v>1.2912047987651932E-2</v>
      </c>
      <c r="S73" s="17">
        <f t="shared" si="38"/>
        <v>-7.411063650137795E-3</v>
      </c>
      <c r="T73" s="17">
        <f t="shared" si="38"/>
        <v>-1.0988769810438592E-2</v>
      </c>
      <c r="U73" s="17">
        <f t="shared" si="38"/>
        <v>-6.5661350405702206E-3</v>
      </c>
      <c r="V73" s="17">
        <f t="shared" si="38"/>
        <v>-1.2894476513987185E-2</v>
      </c>
      <c r="W73" s="17">
        <f t="shared" si="38"/>
        <v>-1.7579835751070628E-2</v>
      </c>
      <c r="X73" s="17">
        <f t="shared" si="38"/>
        <v>-2.2313340939908066E-2</v>
      </c>
      <c r="Y73" s="17">
        <f t="shared" si="38"/>
        <v>-3.0481646162254461E-2</v>
      </c>
    </row>
    <row r="74" spans="1:26" outlineLevel="1" x14ac:dyDescent="0.3">
      <c r="B74" t="s">
        <v>19</v>
      </c>
      <c r="C74" t="s">
        <v>19</v>
      </c>
      <c r="Q74" s="17">
        <f t="shared" ref="Q74:Y74" si="39">Q68*$D68+Q56*(1-$D68)</f>
        <v>-3.6979118694819429E-2</v>
      </c>
      <c r="R74" s="17">
        <f t="shared" si="39"/>
        <v>-1.1108984821604096E-2</v>
      </c>
      <c r="S74" s="17">
        <f t="shared" si="39"/>
        <v>-8.6920652619625997E-3</v>
      </c>
      <c r="T74" s="17">
        <f t="shared" si="39"/>
        <v>-7.921410554218555E-3</v>
      </c>
      <c r="U74" s="17">
        <f t="shared" si="39"/>
        <v>-9.7109892196985959E-3</v>
      </c>
      <c r="V74" s="17">
        <f t="shared" si="39"/>
        <v>-8.0769171649190293E-3</v>
      </c>
      <c r="W74" s="17">
        <f t="shared" si="39"/>
        <v>-8.0881795425991939E-3</v>
      </c>
      <c r="X74" s="17">
        <f t="shared" si="39"/>
        <v>-8.0993287990017912E-3</v>
      </c>
      <c r="Y74" s="17">
        <f t="shared" si="39"/>
        <v>-8.1103664096035429E-3</v>
      </c>
    </row>
    <row r="75" spans="1:26" ht="14.5" outlineLevel="1" x14ac:dyDescent="0.35">
      <c r="B75" s="11"/>
    </row>
    <row r="76" spans="1:26" outlineLevel="1" x14ac:dyDescent="0.3">
      <c r="B76" t="s">
        <v>12</v>
      </c>
      <c r="C76" t="s">
        <v>13</v>
      </c>
      <c r="E76" s="4">
        <f t="shared" ref="E76:P76" si="40">E28</f>
        <v>11964</v>
      </c>
      <c r="F76" s="4">
        <f t="shared" si="40"/>
        <v>12055</v>
      </c>
      <c r="G76" s="4">
        <f t="shared" si="40"/>
        <v>12333.326999999999</v>
      </c>
      <c r="H76" s="4">
        <f t="shared" si="40"/>
        <v>13690.609</v>
      </c>
      <c r="I76" s="4">
        <f t="shared" si="40"/>
        <v>14116.546</v>
      </c>
      <c r="J76" s="4">
        <f t="shared" si="40"/>
        <v>14278.383000000002</v>
      </c>
      <c r="K76" s="4">
        <f t="shared" si="40"/>
        <v>14394.387999999999</v>
      </c>
      <c r="L76" s="4">
        <f t="shared" si="40"/>
        <v>14103.331</v>
      </c>
      <c r="M76" s="4">
        <f t="shared" si="40"/>
        <v>13867.196</v>
      </c>
      <c r="N76" s="4">
        <f t="shared" si="40"/>
        <v>12985.415000000001</v>
      </c>
      <c r="O76" s="4">
        <f t="shared" si="40"/>
        <v>13417.646999999999</v>
      </c>
      <c r="P76" s="4">
        <f t="shared" si="40"/>
        <v>12884.239999999998</v>
      </c>
      <c r="Q76" s="35">
        <f t="shared" ref="Q76:R79" si="41">Q41</f>
        <v>11939.799000999976</v>
      </c>
      <c r="R76" s="35">
        <f t="shared" si="41"/>
        <v>10858.676551257906</v>
      </c>
      <c r="S76" s="35">
        <f t="shared" ref="S76:Y76" si="42">S41</f>
        <v>9959.3427703399266</v>
      </c>
      <c r="T76" s="35">
        <f t="shared" si="42"/>
        <v>9271.6625313194199</v>
      </c>
      <c r="U76" s="35">
        <f t="shared" si="42"/>
        <v>8609.6527484797643</v>
      </c>
      <c r="V76" s="35">
        <f t="shared" si="42"/>
        <v>7986.3017777273126</v>
      </c>
      <c r="W76" s="35">
        <f t="shared" si="42"/>
        <v>7382.4125163341141</v>
      </c>
      <c r="X76" s="35">
        <f t="shared" si="42"/>
        <v>6804.6605338897289</v>
      </c>
      <c r="Y76" s="35">
        <f t="shared" si="42"/>
        <v>6233.6445279025775</v>
      </c>
      <c r="Z76" t="s">
        <v>29</v>
      </c>
    </row>
    <row r="77" spans="1:26" outlineLevel="1" x14ac:dyDescent="0.3">
      <c r="B77" t="s">
        <v>14</v>
      </c>
      <c r="C77" t="s">
        <v>15</v>
      </c>
      <c r="E77" s="4">
        <f t="shared" ref="E77:P77" si="43">E29</f>
        <v>9436</v>
      </c>
      <c r="F77" s="4">
        <f t="shared" si="43"/>
        <v>9687</v>
      </c>
      <c r="G77" s="4">
        <f t="shared" si="43"/>
        <v>10069.123</v>
      </c>
      <c r="H77" s="4">
        <f t="shared" si="43"/>
        <v>9073.598</v>
      </c>
      <c r="I77" s="4">
        <f t="shared" si="43"/>
        <v>9079.2257531576452</v>
      </c>
      <c r="J77" s="4">
        <f t="shared" si="43"/>
        <v>8908.3379999999997</v>
      </c>
      <c r="K77" s="4">
        <f t="shared" si="43"/>
        <v>9112.6080000000002</v>
      </c>
      <c r="L77" s="4">
        <f t="shared" si="43"/>
        <v>9410.41</v>
      </c>
      <c r="M77" s="4">
        <f t="shared" si="43"/>
        <v>9503</v>
      </c>
      <c r="N77" s="4">
        <f t="shared" si="43"/>
        <v>9431.3100000000013</v>
      </c>
      <c r="O77" s="4">
        <f t="shared" si="43"/>
        <v>8581.878999999999</v>
      </c>
      <c r="P77" s="4">
        <f t="shared" si="43"/>
        <v>8773.023000000001</v>
      </c>
      <c r="Q77" s="35">
        <f t="shared" si="41"/>
        <v>8439.2260947348132</v>
      </c>
      <c r="R77" s="35">
        <f t="shared" si="41"/>
        <v>8284.2167185371745</v>
      </c>
      <c r="S77" s="35">
        <f t="shared" ref="S77:Y77" si="44">S42</f>
        <v>8021.2337960420009</v>
      </c>
      <c r="T77" s="35">
        <f t="shared" si="44"/>
        <v>7751.2142039552891</v>
      </c>
      <c r="U77" s="35">
        <f t="shared" si="44"/>
        <v>7419.1455268066247</v>
      </c>
      <c r="V77" s="35">
        <f t="shared" si="44"/>
        <v>7080.4598771337251</v>
      </c>
      <c r="W77" s="35">
        <f t="shared" si="44"/>
        <v>6672.8389631506598</v>
      </c>
      <c r="X77" s="35">
        <f t="shared" si="44"/>
        <v>6261.2603809132661</v>
      </c>
      <c r="Y77" s="35">
        <f t="shared" si="44"/>
        <v>5843.3078495691389</v>
      </c>
      <c r="Z77" t="s">
        <v>29</v>
      </c>
    </row>
    <row r="78" spans="1:26" outlineLevel="1" x14ac:dyDescent="0.3">
      <c r="B78" t="s">
        <v>16</v>
      </c>
      <c r="C78" t="s">
        <v>21</v>
      </c>
      <c r="E78" s="4">
        <f t="shared" ref="E78:P78" si="45">E33</f>
        <v>8744.9069999999992</v>
      </c>
      <c r="F78" s="4">
        <f t="shared" si="45"/>
        <v>8902.9529999999995</v>
      </c>
      <c r="G78" s="4">
        <f t="shared" si="45"/>
        <v>9168.8719999999994</v>
      </c>
      <c r="H78" s="4">
        <f t="shared" si="45"/>
        <v>8438.4159999999993</v>
      </c>
      <c r="I78" s="4">
        <f t="shared" si="45"/>
        <v>8723.2829999999994</v>
      </c>
      <c r="J78" s="4">
        <f t="shared" si="45"/>
        <v>8695.5469999999987</v>
      </c>
      <c r="K78" s="4">
        <f t="shared" si="45"/>
        <v>8853.4500000000007</v>
      </c>
      <c r="L78" s="4">
        <f t="shared" si="45"/>
        <v>8802.3520000000008</v>
      </c>
      <c r="M78" s="4">
        <f t="shared" si="45"/>
        <v>8972.2720000000008</v>
      </c>
      <c r="N78" s="4">
        <f t="shared" si="45"/>
        <v>8626.116</v>
      </c>
      <c r="O78" s="4">
        <f t="shared" si="45"/>
        <v>8151.0770000000002</v>
      </c>
      <c r="P78" s="4">
        <f t="shared" si="45"/>
        <v>8217.362000000001</v>
      </c>
      <c r="Q78" s="35">
        <f t="shared" si="41"/>
        <v>7958.4560000000001</v>
      </c>
      <c r="R78" s="35">
        <f t="shared" si="41"/>
        <v>8024.902</v>
      </c>
      <c r="S78" s="35">
        <f t="shared" ref="S78:Y78" si="46">S43</f>
        <v>7965.9549999999999</v>
      </c>
      <c r="T78" s="35">
        <f t="shared" si="46"/>
        <v>7883.808</v>
      </c>
      <c r="U78" s="35">
        <f t="shared" si="46"/>
        <v>7828.2579999999998</v>
      </c>
      <c r="V78" s="35">
        <f t="shared" si="46"/>
        <v>7731.701</v>
      </c>
      <c r="W78" s="35">
        <f t="shared" si="46"/>
        <v>7604.8310000000001</v>
      </c>
      <c r="X78" s="35">
        <f t="shared" si="46"/>
        <v>7448.0860000000002</v>
      </c>
      <c r="Y78" s="35">
        <f t="shared" si="46"/>
        <v>7242.46</v>
      </c>
      <c r="Z78" t="s">
        <v>29</v>
      </c>
    </row>
    <row r="79" spans="1:26" outlineLevel="1" x14ac:dyDescent="0.3">
      <c r="B79" t="s">
        <v>19</v>
      </c>
      <c r="C79" t="s">
        <v>19</v>
      </c>
      <c r="E79" s="4">
        <f t="shared" ref="E79:P79" si="47">E32</f>
        <v>1151</v>
      </c>
      <c r="F79" s="4">
        <f t="shared" si="47"/>
        <v>1106</v>
      </c>
      <c r="G79" s="4">
        <f t="shared" si="47"/>
        <v>1125</v>
      </c>
      <c r="H79" s="4">
        <f t="shared" si="47"/>
        <v>1257</v>
      </c>
      <c r="I79" s="4">
        <f t="shared" si="47"/>
        <v>1258</v>
      </c>
      <c r="J79" s="4">
        <f t="shared" si="47"/>
        <v>1224</v>
      </c>
      <c r="K79" s="4">
        <f t="shared" si="47"/>
        <v>1273</v>
      </c>
      <c r="L79" s="4">
        <f t="shared" si="47"/>
        <v>1283.5880000000002</v>
      </c>
      <c r="M79" s="4">
        <f t="shared" si="47"/>
        <v>1260.442</v>
      </c>
      <c r="N79" s="4">
        <f t="shared" si="47"/>
        <v>1224.33</v>
      </c>
      <c r="O79" s="4">
        <f t="shared" si="47"/>
        <v>1198</v>
      </c>
      <c r="P79" s="4">
        <f t="shared" si="47"/>
        <v>1221.4504353274001</v>
      </c>
      <c r="Q79" s="35">
        <f t="shared" si="41"/>
        <v>1176</v>
      </c>
      <c r="R79" s="35">
        <f t="shared" si="41"/>
        <v>1163</v>
      </c>
      <c r="S79" s="35">
        <f t="shared" ref="S79:Y79" si="48">S44</f>
        <v>1153</v>
      </c>
      <c r="T79" s="35">
        <f t="shared" si="48"/>
        <v>1144</v>
      </c>
      <c r="U79" s="35">
        <f t="shared" si="48"/>
        <v>1133</v>
      </c>
      <c r="V79" s="35">
        <f t="shared" si="48"/>
        <v>1124</v>
      </c>
      <c r="W79" s="35">
        <f t="shared" si="48"/>
        <v>1115.071491615181</v>
      </c>
      <c r="X79" s="35">
        <f t="shared" si="48"/>
        <v>1106.2139069509828</v>
      </c>
      <c r="Y79" s="35">
        <f t="shared" si="48"/>
        <v>1097.4266826239229</v>
      </c>
      <c r="Z79" t="s">
        <v>29</v>
      </c>
    </row>
    <row r="80" spans="1:26" outlineLevel="1" x14ac:dyDescent="0.3">
      <c r="Z80" t="s">
        <v>29</v>
      </c>
    </row>
    <row r="81" spans="1:42" ht="14.5" outlineLevel="1" x14ac:dyDescent="0.35">
      <c r="B81" s="11" t="s">
        <v>43</v>
      </c>
      <c r="Z81" t="s">
        <v>29</v>
      </c>
    </row>
    <row r="82" spans="1:42" outlineLevel="1" x14ac:dyDescent="0.3">
      <c r="B82" t="s">
        <v>12</v>
      </c>
      <c r="C82" t="s">
        <v>13</v>
      </c>
      <c r="M82" s="29" cm="1">
        <f t="array" ref="M82">M76/_xlfn.XLOOKUP($B82&amp;$C82,$B$28:$B$34&amp;$C$28:$C$34,M$28:M$34)</f>
        <v>1</v>
      </c>
      <c r="N82" s="29" cm="1">
        <f t="array" ref="N82">N76/_xlfn.XLOOKUP($B82&amp;$C82,$B$28:$B$34&amp;$C$28:$C$34,N$28:N$34)</f>
        <v>1</v>
      </c>
      <c r="O82" s="29" cm="1">
        <f t="array" ref="O82">O76/_xlfn.XLOOKUP($B82&amp;$C82,$B$28:$B$34&amp;$C$28:$C$34,O$28:O$34)</f>
        <v>1</v>
      </c>
      <c r="P82" s="29" cm="1">
        <f t="array" ref="P82">P76/_xlfn.XLOOKUP($B82&amp;$C82,$B$28:$B$34&amp;$C$28:$C$34,P$28:P$34)</f>
        <v>1</v>
      </c>
      <c r="Q82" s="29" cm="1">
        <f t="array" ref="Q82">Q76/_xlfn.XLOOKUP($B82&amp;$C82,$B$28:$B$34&amp;$C$28:$C$34,Q$28:Q$34)</f>
        <v>1</v>
      </c>
      <c r="R82" s="29" cm="1">
        <f t="array" ref="R82">R76/_xlfn.XLOOKUP($B82&amp;$C82,$B$28:$B$34&amp;$C$28:$C$34,R$28:R$34)</f>
        <v>1</v>
      </c>
      <c r="S82" s="29" cm="1">
        <f t="array" ref="S82">S76/_xlfn.XLOOKUP($B82&amp;$C82,$B$28:$B$34&amp;$C$28:$C$34,S$28:S$34)</f>
        <v>1</v>
      </c>
      <c r="T82" s="29" cm="1">
        <f t="array" ref="T82">T76/_xlfn.XLOOKUP($B82&amp;$C82,$B$28:$B$34&amp;$C$28:$C$34,T$28:T$34)</f>
        <v>1</v>
      </c>
      <c r="U82" s="29" cm="1">
        <f t="array" ref="U82">U76/_xlfn.XLOOKUP($B82&amp;$C82,$B$28:$B$34&amp;$C$28:$C$34,U$28:U$34)</f>
        <v>1</v>
      </c>
      <c r="V82" s="29" cm="1">
        <f t="array" ref="V82">V76/_xlfn.XLOOKUP($B82&amp;$C82,$B$28:$B$34&amp;$C$28:$C$34,V$28:V$34)</f>
        <v>1</v>
      </c>
      <c r="W82" s="29" cm="1">
        <f t="array" ref="W82">W76/_xlfn.XLOOKUP($B82&amp;$C82,$B$28:$B$34&amp;$C$28:$C$34,W$28:W$34)</f>
        <v>1</v>
      </c>
      <c r="X82" s="29" cm="1">
        <f t="array" ref="X82">X76/_xlfn.XLOOKUP($B82&amp;$C82,$B$28:$B$34&amp;$C$28:$C$34,X$28:X$34)</f>
        <v>1</v>
      </c>
      <c r="Y82" s="29" cm="1">
        <f t="array" ref="Y82">Y76/_xlfn.XLOOKUP($B82&amp;$C82,$B$28:$B$34&amp;$C$28:$C$34,Y$28:Y$34)</f>
        <v>1</v>
      </c>
      <c r="Z82" t="s">
        <v>29</v>
      </c>
    </row>
    <row r="83" spans="1:42" outlineLevel="1" x14ac:dyDescent="0.3">
      <c r="B83" t="s">
        <v>14</v>
      </c>
      <c r="C83" t="s">
        <v>15</v>
      </c>
      <c r="M83" s="29" cm="1">
        <f t="array" ref="M83">M77/_xlfn.XLOOKUP($B83&amp;$C83,$B$28:$B$34&amp;$C$28:$C$34,M$28:M$34)</f>
        <v>1</v>
      </c>
      <c r="N83" s="29" cm="1">
        <f t="array" ref="N83">N77/_xlfn.XLOOKUP($B83&amp;$C83,$B$28:$B$34&amp;$C$28:$C$34,N$28:N$34)</f>
        <v>1</v>
      </c>
      <c r="O83" s="29" cm="1">
        <f t="array" ref="O83">O77/_xlfn.XLOOKUP($B83&amp;$C83,$B$28:$B$34&amp;$C$28:$C$34,O$28:O$34)</f>
        <v>1</v>
      </c>
      <c r="P83" s="29" cm="1">
        <f t="array" ref="P83">P77/_xlfn.XLOOKUP($B83&amp;$C83,$B$28:$B$34&amp;$C$28:$C$34,P$28:P$34)</f>
        <v>1</v>
      </c>
      <c r="Q83" s="29" cm="1">
        <f t="array" ref="Q83">Q77/_xlfn.XLOOKUP($B83&amp;$C83,$B$28:$B$34&amp;$C$28:$C$34,Q$28:Q$34)</f>
        <v>1</v>
      </c>
      <c r="R83" s="29" cm="1">
        <f t="array" ref="R83">R77/_xlfn.XLOOKUP($B83&amp;$C83,$B$28:$B$34&amp;$C$28:$C$34,R$28:R$34)</f>
        <v>1</v>
      </c>
      <c r="S83" s="29" cm="1">
        <f t="array" ref="S83">S77/_xlfn.XLOOKUP($B83&amp;$C83,$B$28:$B$34&amp;$C$28:$C$34,S$28:S$34)</f>
        <v>1</v>
      </c>
      <c r="T83" s="29" cm="1">
        <f t="array" ref="T83">T77/_xlfn.XLOOKUP($B83&amp;$C83,$B$28:$B$34&amp;$C$28:$C$34,T$28:T$34)</f>
        <v>1</v>
      </c>
      <c r="U83" s="29" cm="1">
        <f t="array" ref="U83">U77/_xlfn.XLOOKUP($B83&amp;$C83,$B$28:$B$34&amp;$C$28:$C$34,U$28:U$34)</f>
        <v>1</v>
      </c>
      <c r="V83" s="29" cm="1">
        <f t="array" ref="V83">V77/_xlfn.XLOOKUP($B83&amp;$C83,$B$28:$B$34&amp;$C$28:$C$34,V$28:V$34)</f>
        <v>1</v>
      </c>
      <c r="W83" s="29" cm="1">
        <f t="array" ref="W83">W77/_xlfn.XLOOKUP($B83&amp;$C83,$B$28:$B$34&amp;$C$28:$C$34,W$28:W$34)</f>
        <v>1</v>
      </c>
      <c r="X83" s="29" cm="1">
        <f t="array" ref="X83">X77/_xlfn.XLOOKUP($B83&amp;$C83,$B$28:$B$34&amp;$C$28:$C$34,X$28:X$34)</f>
        <v>1</v>
      </c>
      <c r="Y83" s="29" cm="1">
        <f t="array" ref="Y83">Y77/_xlfn.XLOOKUP($B83&amp;$C83,$B$28:$B$34&amp;$C$28:$C$34,Y$28:Y$34)</f>
        <v>1</v>
      </c>
      <c r="Z83" t="s">
        <v>29</v>
      </c>
    </row>
    <row r="84" spans="1:42" outlineLevel="1" x14ac:dyDescent="0.3">
      <c r="B84" t="s">
        <v>16</v>
      </c>
      <c r="C84" t="s">
        <v>21</v>
      </c>
      <c r="M84" s="29" cm="1">
        <f t="array" ref="M84">M78/_xlfn.XLOOKUP($B84&amp;$C84,$B$28:$B$34&amp;$C$28:$C$34,M$28:M$34)</f>
        <v>1</v>
      </c>
      <c r="N84" s="29" cm="1">
        <f t="array" ref="N84">N78/_xlfn.XLOOKUP($B84&amp;$C84,$B$28:$B$34&amp;$C$28:$C$34,N$28:N$34)</f>
        <v>1</v>
      </c>
      <c r="O84" s="29" cm="1">
        <f t="array" ref="O84">O78/_xlfn.XLOOKUP($B84&amp;$C84,$B$28:$B$34&amp;$C$28:$C$34,O$28:O$34)</f>
        <v>1</v>
      </c>
      <c r="P84" s="29" cm="1">
        <f t="array" ref="P84">P78/_xlfn.XLOOKUP($B84&amp;$C84,$B$28:$B$34&amp;$C$28:$C$34,P$28:P$34)</f>
        <v>1</v>
      </c>
      <c r="Q84" s="29" cm="1">
        <f t="array" ref="Q84">Q78/_xlfn.XLOOKUP($B84&amp;$C84,$B$28:$B$34&amp;$C$28:$C$34,Q$28:Q$34)</f>
        <v>1.0000000000000002</v>
      </c>
      <c r="R84" s="29" cm="1">
        <f t="array" ref="R84">R78/_xlfn.XLOOKUP($B84&amp;$C84,$B$28:$B$34&amp;$C$28:$C$34,R$28:R$34)</f>
        <v>0.99999999999999989</v>
      </c>
      <c r="S84" s="29" cm="1">
        <f t="array" ref="S84">S78/_xlfn.XLOOKUP($B84&amp;$C84,$B$28:$B$34&amp;$C$28:$C$34,S$28:S$34)</f>
        <v>1</v>
      </c>
      <c r="T84" s="29" cm="1">
        <f t="array" ref="T84">T78/_xlfn.XLOOKUP($B84&amp;$C84,$B$28:$B$34&amp;$C$28:$C$34,T$28:T$34)</f>
        <v>1</v>
      </c>
      <c r="U84" s="29" cm="1">
        <f t="array" ref="U84">U78/_xlfn.XLOOKUP($B84&amp;$C84,$B$28:$B$34&amp;$C$28:$C$34,U$28:U$34)</f>
        <v>1</v>
      </c>
      <c r="V84" s="29" cm="1">
        <f t="array" ref="V84">V78/_xlfn.XLOOKUP($B84&amp;$C84,$B$28:$B$34&amp;$C$28:$C$34,V$28:V$34)</f>
        <v>1</v>
      </c>
      <c r="W84" s="29" cm="1">
        <f t="array" ref="W84">W78/_xlfn.XLOOKUP($B84&amp;$C84,$B$28:$B$34&amp;$C$28:$C$34,W$28:W$34)</f>
        <v>1.0000000000000002</v>
      </c>
      <c r="X84" s="29" cm="1">
        <f t="array" ref="X84">X78/_xlfn.XLOOKUP($B84&amp;$C84,$B$28:$B$34&amp;$C$28:$C$34,X$28:X$34)</f>
        <v>1</v>
      </c>
      <c r="Y84" s="29" cm="1">
        <f t="array" ref="Y84">Y78/_xlfn.XLOOKUP($B84&amp;$C84,$B$28:$B$34&amp;$C$28:$C$34,Y$28:Y$34)</f>
        <v>1</v>
      </c>
      <c r="Z84" t="s">
        <v>29</v>
      </c>
    </row>
    <row r="85" spans="1:42" outlineLevel="1" x14ac:dyDescent="0.3">
      <c r="B85" t="s">
        <v>19</v>
      </c>
      <c r="C85" t="s">
        <v>19</v>
      </c>
      <c r="M85" s="29" cm="1">
        <f t="array" ref="M85">M79/_xlfn.XLOOKUP($B85&amp;$C85,$B$28:$B$34&amp;$C$28:$C$34,M$28:M$34)</f>
        <v>1</v>
      </c>
      <c r="N85" s="29" cm="1">
        <f t="array" ref="N85">N79/_xlfn.XLOOKUP($B85&amp;$C85,$B$28:$B$34&amp;$C$28:$C$34,N$28:N$34)</f>
        <v>1</v>
      </c>
      <c r="O85" s="29" cm="1">
        <f t="array" ref="O85">O79/_xlfn.XLOOKUP($B85&amp;$C85,$B$28:$B$34&amp;$C$28:$C$34,O$28:O$34)</f>
        <v>1</v>
      </c>
      <c r="P85" s="29" cm="1">
        <f t="array" ref="P85">P79/_xlfn.XLOOKUP($B85&amp;$C85,$B$28:$B$34&amp;$C$28:$C$34,P$28:P$34)</f>
        <v>1</v>
      </c>
      <c r="Q85" s="29" cm="1">
        <f t="array" ref="Q85">Q79/_xlfn.XLOOKUP($B85&amp;$C85,$B$28:$B$34&amp;$C$28:$C$34,Q$28:Q$34)</f>
        <v>1</v>
      </c>
      <c r="R85" s="29" cm="1">
        <f t="array" ref="R85">R79/_xlfn.XLOOKUP($B85&amp;$C85,$B$28:$B$34&amp;$C$28:$C$34,R$28:R$34)</f>
        <v>1</v>
      </c>
      <c r="S85" s="29" cm="1">
        <f t="array" ref="S85">S79/_xlfn.XLOOKUP($B85&amp;$C85,$B$28:$B$34&amp;$C$28:$C$34,S$28:S$34)</f>
        <v>1</v>
      </c>
      <c r="T85" s="29" cm="1">
        <f t="array" ref="T85">T79/_xlfn.XLOOKUP($B85&amp;$C85,$B$28:$B$34&amp;$C$28:$C$34,T$28:T$34)</f>
        <v>1</v>
      </c>
      <c r="U85" s="29" cm="1">
        <f t="array" ref="U85">U79/_xlfn.XLOOKUP($B85&amp;$C85,$B$28:$B$34&amp;$C$28:$C$34,U$28:U$34)</f>
        <v>1</v>
      </c>
      <c r="V85" s="29" cm="1">
        <f t="array" ref="V85">V79/_xlfn.XLOOKUP($B85&amp;$C85,$B$28:$B$34&amp;$C$28:$C$34,V$28:V$34)</f>
        <v>1</v>
      </c>
      <c r="W85" s="29" cm="1">
        <f t="array" ref="W85">W79/_xlfn.XLOOKUP($B85&amp;$C85,$B$28:$B$34&amp;$C$28:$C$34,W$28:W$34)</f>
        <v>1</v>
      </c>
      <c r="X85" s="29" cm="1">
        <f t="array" ref="X85">X79/_xlfn.XLOOKUP($B85&amp;$C85,$B$28:$B$34&amp;$C$28:$C$34,X$28:X$34)</f>
        <v>1</v>
      </c>
      <c r="Y85" s="29" cm="1">
        <f t="array" ref="Y85">Y79/_xlfn.XLOOKUP($B85&amp;$C85,$B$28:$B$34&amp;$C$28:$C$34,Y$28:Y$34)</f>
        <v>1</v>
      </c>
      <c r="Z85" t="s">
        <v>29</v>
      </c>
    </row>
    <row r="86" spans="1:42" outlineLevel="1" x14ac:dyDescent="0.3"/>
    <row r="87" spans="1:42" ht="14.5" outlineLevel="1" x14ac:dyDescent="0.35">
      <c r="B87" s="11" t="s">
        <v>44</v>
      </c>
    </row>
    <row r="88" spans="1:42" outlineLevel="1" x14ac:dyDescent="0.3">
      <c r="E88" s="19" t="str">
        <f>"FY"&amp;(E$1-2000)</f>
        <v>FY13</v>
      </c>
      <c r="F88" s="19" t="str">
        <f t="shared" ref="F88:Y88" si="49">"FY"&amp;(F$1-2000)</f>
        <v>FY14</v>
      </c>
      <c r="G88" s="19" t="str">
        <f t="shared" si="49"/>
        <v>FY15</v>
      </c>
      <c r="H88" s="19" t="str">
        <f t="shared" si="49"/>
        <v>FY16</v>
      </c>
      <c r="I88" s="19" t="str">
        <f t="shared" si="49"/>
        <v>FY17</v>
      </c>
      <c r="J88" s="19" t="str">
        <f t="shared" si="49"/>
        <v>FY18</v>
      </c>
      <c r="K88" s="19" t="str">
        <f t="shared" si="49"/>
        <v>FY19</v>
      </c>
      <c r="L88" s="19" t="str">
        <f t="shared" si="49"/>
        <v>FY20</v>
      </c>
      <c r="M88" s="19" t="str">
        <f t="shared" si="49"/>
        <v>FY21</v>
      </c>
      <c r="N88" s="19" t="str">
        <f t="shared" si="49"/>
        <v>FY22</v>
      </c>
      <c r="O88" s="19" t="str">
        <f t="shared" si="49"/>
        <v>FY23</v>
      </c>
      <c r="P88" s="19" t="str">
        <f t="shared" si="49"/>
        <v>FY24</v>
      </c>
      <c r="Q88" s="19" t="str">
        <f t="shared" si="49"/>
        <v>FY25</v>
      </c>
      <c r="R88" s="19" t="str">
        <f t="shared" si="49"/>
        <v>FY26</v>
      </c>
      <c r="S88" s="19" t="str">
        <f t="shared" si="49"/>
        <v>FY27</v>
      </c>
      <c r="T88" s="19" t="str">
        <f t="shared" si="49"/>
        <v>FY28</v>
      </c>
      <c r="U88" s="19" t="str">
        <f t="shared" si="49"/>
        <v>FY29</v>
      </c>
      <c r="V88" s="19" t="str">
        <f t="shared" si="49"/>
        <v>FY30</v>
      </c>
      <c r="W88" s="19" t="str">
        <f t="shared" si="49"/>
        <v>FY31</v>
      </c>
      <c r="X88" s="19" t="str">
        <f t="shared" si="49"/>
        <v>FY32</v>
      </c>
      <c r="Y88" s="19" t="str">
        <f t="shared" si="49"/>
        <v>FY33</v>
      </c>
      <c r="AA88" s="1" t="s">
        <v>45</v>
      </c>
      <c r="AB88" s="1" t="s">
        <v>46</v>
      </c>
      <c r="AC88" s="43" t="s">
        <v>47</v>
      </c>
      <c r="AD88" s="52" t="str">
        <f>Q88</f>
        <v>FY25</v>
      </c>
      <c r="AE88" s="52" t="str">
        <f t="shared" ref="AE88:AL92" si="50">R88</f>
        <v>FY26</v>
      </c>
      <c r="AF88" s="52" t="str">
        <f t="shared" si="50"/>
        <v>FY27</v>
      </c>
      <c r="AG88" s="52" t="str">
        <f t="shared" si="50"/>
        <v>FY28</v>
      </c>
      <c r="AH88" s="52" t="str">
        <f t="shared" si="50"/>
        <v>FY29</v>
      </c>
      <c r="AI88" s="52" t="str">
        <f t="shared" si="50"/>
        <v>FY30</v>
      </c>
      <c r="AJ88" s="52" t="str">
        <f t="shared" si="50"/>
        <v>FY31</v>
      </c>
      <c r="AK88" s="52" t="str">
        <f t="shared" si="50"/>
        <v>FY32</v>
      </c>
      <c r="AL88" s="52" t="str">
        <f t="shared" si="50"/>
        <v>FY33</v>
      </c>
      <c r="AM88" s="42"/>
      <c r="AN88" s="42"/>
      <c r="AO88" s="42"/>
    </row>
    <row r="89" spans="1:42" outlineLevel="1" x14ac:dyDescent="0.3">
      <c r="D89" t="s">
        <v>12</v>
      </c>
      <c r="E89" s="4"/>
      <c r="F89" s="17">
        <f t="shared" ref="F89:P89" si="51">F28/E28-1</f>
        <v>7.606151788699389E-3</v>
      </c>
      <c r="G89" s="17">
        <f t="shared" si="51"/>
        <v>2.3088096225632571E-2</v>
      </c>
      <c r="H89" s="17">
        <f t="shared" si="51"/>
        <v>0.1100499484040276</v>
      </c>
      <c r="I89" s="17">
        <f t="shared" si="51"/>
        <v>3.111161819024999E-2</v>
      </c>
      <c r="J89" s="17">
        <f t="shared" si="51"/>
        <v>1.1464348290297188E-2</v>
      </c>
      <c r="K89" s="17">
        <f t="shared" si="51"/>
        <v>8.1245194221220007E-3</v>
      </c>
      <c r="L89" s="17">
        <f t="shared" si="51"/>
        <v>-2.0220171916999763E-2</v>
      </c>
      <c r="M89" s="17">
        <f t="shared" si="51"/>
        <v>-1.6743207686184203E-2</v>
      </c>
      <c r="N89" s="17">
        <f t="shared" si="51"/>
        <v>-6.3587548629153168E-2</v>
      </c>
      <c r="O89" s="17">
        <f t="shared" si="51"/>
        <v>3.3285959670907639E-2</v>
      </c>
      <c r="P89" s="17">
        <f t="shared" si="51"/>
        <v>-3.9754138710013875E-2</v>
      </c>
      <c r="Q89" s="32">
        <f t="shared" ref="Q89:Y89" si="52">Q76/P76-1</f>
        <v>-7.330203403538138E-2</v>
      </c>
      <c r="R89" s="32">
        <f t="shared" si="52"/>
        <v>-9.0547793112055297E-2</v>
      </c>
      <c r="S89" s="32">
        <f t="shared" si="52"/>
        <v>-8.2821675060741895E-2</v>
      </c>
      <c r="T89" s="32">
        <f t="shared" si="52"/>
        <v>-6.9048757019238072E-2</v>
      </c>
      <c r="U89" s="32">
        <f t="shared" si="52"/>
        <v>-7.1401410545671284E-2</v>
      </c>
      <c r="V89" s="32">
        <f t="shared" si="52"/>
        <v>-7.2401406765507326E-2</v>
      </c>
      <c r="W89" s="32">
        <f t="shared" si="52"/>
        <v>-7.5615632642052399E-2</v>
      </c>
      <c r="X89" s="32">
        <f t="shared" si="52"/>
        <v>-7.8260593155159985E-2</v>
      </c>
      <c r="Y89" s="32">
        <f t="shared" si="52"/>
        <v>-8.3915428718784768E-2</v>
      </c>
      <c r="AA89" s="34">
        <f>AVERAGE(F89:I89)</f>
        <v>4.2963953652152387E-2</v>
      </c>
      <c r="AB89" s="27">
        <f>AVERAGE(K89:M89)</f>
        <v>-9.6129533936873211E-3</v>
      </c>
      <c r="AC89" s="49">
        <f>AVERAGE($N89:$P89)</f>
        <v>-2.3351909222753136E-2</v>
      </c>
      <c r="AD89" s="23">
        <f>Q89</f>
        <v>-7.330203403538138E-2</v>
      </c>
      <c r="AE89" s="23">
        <f t="shared" si="50"/>
        <v>-9.0547793112055297E-2</v>
      </c>
      <c r="AF89" s="23">
        <f t="shared" si="50"/>
        <v>-8.2821675060741895E-2</v>
      </c>
      <c r="AG89" s="23">
        <f t="shared" si="50"/>
        <v>-6.9048757019238072E-2</v>
      </c>
      <c r="AH89" s="23">
        <f t="shared" si="50"/>
        <v>-7.1401410545671284E-2</v>
      </c>
      <c r="AI89" s="23">
        <f t="shared" si="50"/>
        <v>-7.2401406765507326E-2</v>
      </c>
      <c r="AJ89" s="23">
        <f t="shared" si="50"/>
        <v>-7.5615632642052399E-2</v>
      </c>
      <c r="AK89" s="23">
        <f t="shared" si="50"/>
        <v>-7.8260593155159985E-2</v>
      </c>
      <c r="AL89" s="23">
        <f t="shared" si="50"/>
        <v>-8.3915428718784768E-2</v>
      </c>
      <c r="AM89" s="23"/>
      <c r="AN89" s="23"/>
      <c r="AO89" s="23"/>
      <c r="AP89" s="23"/>
    </row>
    <row r="90" spans="1:42" outlineLevel="1" x14ac:dyDescent="0.3">
      <c r="D90" t="s">
        <v>14</v>
      </c>
      <c r="F90" s="17">
        <f t="shared" ref="F90:P90" si="53">F29/E29-1</f>
        <v>2.6600254345061414E-2</v>
      </c>
      <c r="G90" s="17">
        <f t="shared" si="53"/>
        <v>3.9446990812429084E-2</v>
      </c>
      <c r="H90" s="17">
        <f t="shared" si="53"/>
        <v>-9.8869087208488748E-2</v>
      </c>
      <c r="I90" s="17">
        <f t="shared" si="53"/>
        <v>6.2023390915544319E-4</v>
      </c>
      <c r="J90" s="17">
        <f t="shared" si="53"/>
        <v>-1.8821842060509741E-2</v>
      </c>
      <c r="K90" s="17">
        <f t="shared" si="53"/>
        <v>2.2930203142269789E-2</v>
      </c>
      <c r="L90" s="17">
        <f t="shared" si="53"/>
        <v>3.2680216245448035E-2</v>
      </c>
      <c r="M90" s="17">
        <f t="shared" si="53"/>
        <v>9.8391037159910599E-3</v>
      </c>
      <c r="N90" s="17">
        <f t="shared" si="53"/>
        <v>-7.5439334946857395E-3</v>
      </c>
      <c r="O90" s="17">
        <f t="shared" si="53"/>
        <v>-9.006500687603336E-2</v>
      </c>
      <c r="P90" s="17">
        <f t="shared" si="53"/>
        <v>2.227297774764736E-2</v>
      </c>
      <c r="Q90" s="32">
        <f t="shared" ref="Q90:Y90" si="54">Q77/P77-1</f>
        <v>-3.8048105569219115E-2</v>
      </c>
      <c r="R90" s="32">
        <f t="shared" si="54"/>
        <v>-1.8367724061137292E-2</v>
      </c>
      <c r="S90" s="32">
        <f t="shared" si="54"/>
        <v>-3.1745055861070126E-2</v>
      </c>
      <c r="T90" s="32">
        <f t="shared" si="54"/>
        <v>-3.366309958699254E-2</v>
      </c>
      <c r="U90" s="32">
        <f t="shared" si="54"/>
        <v>-4.2840859304238643E-2</v>
      </c>
      <c r="V90" s="32">
        <f t="shared" si="54"/>
        <v>-4.5650223256731071E-2</v>
      </c>
      <c r="W90" s="32">
        <f t="shared" si="54"/>
        <v>-5.7569836007329567E-2</v>
      </c>
      <c r="X90" s="32">
        <f t="shared" si="54"/>
        <v>-6.1679681543380438E-2</v>
      </c>
      <c r="Y90" s="32">
        <f t="shared" si="54"/>
        <v>-6.6752140290828321E-2</v>
      </c>
      <c r="AA90" s="34">
        <f t="shared" ref="AA90:AA92" si="55">AVERAGE(F90:I90)</f>
        <v>-8.050402035460702E-3</v>
      </c>
      <c r="AB90" s="27">
        <f t="shared" ref="AB90:AB92" si="56">AVERAGE(K90:M90)</f>
        <v>2.1816507701236294E-2</v>
      </c>
      <c r="AC90" s="49">
        <f t="shared" ref="AC90:AC92" si="57">AVERAGE($N90:$P90)</f>
        <v>-2.5111987541023912E-2</v>
      </c>
      <c r="AD90" s="23">
        <f t="shared" ref="AD90:AD92" si="58">Q90</f>
        <v>-3.8048105569219115E-2</v>
      </c>
      <c r="AE90" s="23">
        <f t="shared" si="50"/>
        <v>-1.8367724061137292E-2</v>
      </c>
      <c r="AF90" s="23">
        <f t="shared" si="50"/>
        <v>-3.1745055861070126E-2</v>
      </c>
      <c r="AG90" s="23">
        <f t="shared" si="50"/>
        <v>-3.366309958699254E-2</v>
      </c>
      <c r="AH90" s="23">
        <f t="shared" si="50"/>
        <v>-4.2840859304238643E-2</v>
      </c>
      <c r="AI90" s="23">
        <f t="shared" si="50"/>
        <v>-4.5650223256731071E-2</v>
      </c>
      <c r="AJ90" s="23">
        <f t="shared" si="50"/>
        <v>-5.7569836007329567E-2</v>
      </c>
      <c r="AK90" s="23">
        <f t="shared" si="50"/>
        <v>-6.1679681543380438E-2</v>
      </c>
      <c r="AL90" s="23">
        <f t="shared" si="50"/>
        <v>-6.6752140290828321E-2</v>
      </c>
      <c r="AM90" s="23"/>
      <c r="AN90" s="23"/>
      <c r="AO90" s="23"/>
      <c r="AP90" s="23"/>
    </row>
    <row r="91" spans="1:42" outlineLevel="1" x14ac:dyDescent="0.3">
      <c r="D91" t="s">
        <v>16</v>
      </c>
      <c r="F91" s="17">
        <f t="shared" ref="F91:P91" si="59">F33/E33-1</f>
        <v>1.8072919471870952E-2</v>
      </c>
      <c r="G91" s="17">
        <f t="shared" si="59"/>
        <v>2.986862898186704E-2</v>
      </c>
      <c r="H91" s="17">
        <f t="shared" si="59"/>
        <v>-7.9666942672991903E-2</v>
      </c>
      <c r="I91" s="17">
        <f t="shared" si="59"/>
        <v>3.3758349908324048E-2</v>
      </c>
      <c r="J91" s="17">
        <f t="shared" si="59"/>
        <v>-3.1795368784894862E-3</v>
      </c>
      <c r="K91" s="17">
        <f t="shared" si="59"/>
        <v>1.8159064633886945E-2</v>
      </c>
      <c r="L91" s="17">
        <f t="shared" si="59"/>
        <v>-5.7715353901586219E-3</v>
      </c>
      <c r="M91" s="17">
        <f t="shared" si="59"/>
        <v>1.9303931494673243E-2</v>
      </c>
      <c r="N91" s="17">
        <f t="shared" si="59"/>
        <v>-3.8580640444248804E-2</v>
      </c>
      <c r="O91" s="17">
        <f t="shared" si="59"/>
        <v>-5.5069859946237698E-2</v>
      </c>
      <c r="P91" s="17">
        <f t="shared" si="59"/>
        <v>8.1320542058431755E-3</v>
      </c>
      <c r="Q91" s="33">
        <f t="shared" ref="Q91:Y91" si="60">Q78/P78-1</f>
        <v>-3.1507191724059469E-2</v>
      </c>
      <c r="R91" s="33">
        <f t="shared" si="60"/>
        <v>8.3491069121950368E-3</v>
      </c>
      <c r="S91" s="33">
        <f t="shared" si="60"/>
        <v>-7.3455102629290669E-3</v>
      </c>
      <c r="T91" s="33">
        <f t="shared" si="60"/>
        <v>-1.0312260111938865E-2</v>
      </c>
      <c r="U91" s="33">
        <f t="shared" si="60"/>
        <v>-7.0460873730056051E-3</v>
      </c>
      <c r="V91" s="33">
        <f t="shared" si="60"/>
        <v>-1.233441718451278E-2</v>
      </c>
      <c r="W91" s="33">
        <f t="shared" si="60"/>
        <v>-1.6409067034537372E-2</v>
      </c>
      <c r="X91" s="33">
        <f t="shared" si="60"/>
        <v>-2.061124040757778E-2</v>
      </c>
      <c r="Y91" s="33">
        <f t="shared" si="60"/>
        <v>-2.7607898190219582E-2</v>
      </c>
      <c r="AA91" s="34">
        <f t="shared" si="55"/>
        <v>5.0823892226753431E-4</v>
      </c>
      <c r="AB91" s="27">
        <f t="shared" si="56"/>
        <v>1.0563820246133856E-2</v>
      </c>
      <c r="AC91" s="49">
        <f t="shared" si="57"/>
        <v>-2.8506148728214442E-2</v>
      </c>
      <c r="AD91" s="23">
        <f t="shared" si="58"/>
        <v>-3.1507191724059469E-2</v>
      </c>
      <c r="AE91" s="23">
        <f t="shared" si="50"/>
        <v>8.3491069121950368E-3</v>
      </c>
      <c r="AF91" s="23">
        <f t="shared" si="50"/>
        <v>-7.3455102629290669E-3</v>
      </c>
      <c r="AG91" s="23">
        <f t="shared" si="50"/>
        <v>-1.0312260111938865E-2</v>
      </c>
      <c r="AH91" s="23">
        <f t="shared" si="50"/>
        <v>-7.0460873730056051E-3</v>
      </c>
      <c r="AI91" s="23">
        <f t="shared" si="50"/>
        <v>-1.233441718451278E-2</v>
      </c>
      <c r="AJ91" s="23">
        <f t="shared" si="50"/>
        <v>-1.6409067034537372E-2</v>
      </c>
      <c r="AK91" s="23">
        <f t="shared" si="50"/>
        <v>-2.061124040757778E-2</v>
      </c>
      <c r="AL91" s="23">
        <f t="shared" si="50"/>
        <v>-2.7607898190219582E-2</v>
      </c>
      <c r="AM91" s="23"/>
      <c r="AN91" s="23"/>
      <c r="AO91" s="23"/>
      <c r="AP91" s="23"/>
    </row>
    <row r="92" spans="1:42" outlineLevel="1" x14ac:dyDescent="0.3">
      <c r="D92" t="s">
        <v>19</v>
      </c>
      <c r="F92" s="17">
        <f t="shared" ref="F92:P92" si="61">F32/E32-1</f>
        <v>-3.9096437880104307E-2</v>
      </c>
      <c r="G92" s="17">
        <f t="shared" si="61"/>
        <v>1.7179023508137492E-2</v>
      </c>
      <c r="H92" s="17">
        <f t="shared" si="61"/>
        <v>0.11733333333333329</v>
      </c>
      <c r="I92" s="17">
        <f t="shared" si="61"/>
        <v>7.9554494828948386E-4</v>
      </c>
      <c r="J92" s="17">
        <f t="shared" si="61"/>
        <v>-2.7027027027026973E-2</v>
      </c>
      <c r="K92" s="17">
        <f t="shared" si="61"/>
        <v>4.0032679738562171E-2</v>
      </c>
      <c r="L92" s="17">
        <f t="shared" si="61"/>
        <v>8.3173605655932903E-3</v>
      </c>
      <c r="M92" s="17">
        <f t="shared" si="61"/>
        <v>-1.8032265804915792E-2</v>
      </c>
      <c r="N92" s="17">
        <f t="shared" si="61"/>
        <v>-2.8650267128515261E-2</v>
      </c>
      <c r="O92" s="17">
        <f t="shared" si="61"/>
        <v>-2.1505639819329736E-2</v>
      </c>
      <c r="P92" s="17">
        <f t="shared" si="61"/>
        <v>1.9574653862604485E-2</v>
      </c>
      <c r="Q92" s="34">
        <f t="shared" ref="Q92:Y92" si="62">Q79/P79-1</f>
        <v>-3.721021665133506E-2</v>
      </c>
      <c r="R92" s="34">
        <f t="shared" si="62"/>
        <v>-1.1054421768707523E-2</v>
      </c>
      <c r="S92" s="34">
        <f t="shared" si="62"/>
        <v>-8.5984522785899076E-3</v>
      </c>
      <c r="T92" s="34">
        <f t="shared" si="62"/>
        <v>-7.8057241977450564E-3</v>
      </c>
      <c r="U92" s="34">
        <f t="shared" si="62"/>
        <v>-9.6153846153845812E-3</v>
      </c>
      <c r="V92" s="34">
        <f t="shared" si="62"/>
        <v>-7.9435127978817466E-3</v>
      </c>
      <c r="W92" s="34">
        <f t="shared" si="62"/>
        <v>-7.9435127978816356E-3</v>
      </c>
      <c r="X92" s="34">
        <f t="shared" si="62"/>
        <v>-7.9435127978816356E-3</v>
      </c>
      <c r="Y92" s="34">
        <f t="shared" si="62"/>
        <v>-7.9435127978817466E-3</v>
      </c>
      <c r="AA92" s="34">
        <f t="shared" si="55"/>
        <v>2.405286597741399E-2</v>
      </c>
      <c r="AB92" s="27">
        <f t="shared" si="56"/>
        <v>1.010592483307989E-2</v>
      </c>
      <c r="AC92" s="49">
        <f t="shared" si="57"/>
        <v>-1.0193751028413503E-2</v>
      </c>
      <c r="AD92" s="23">
        <f t="shared" si="58"/>
        <v>-3.721021665133506E-2</v>
      </c>
      <c r="AE92" s="23">
        <f t="shared" si="50"/>
        <v>-1.1054421768707523E-2</v>
      </c>
      <c r="AF92" s="23">
        <f t="shared" si="50"/>
        <v>-8.5984522785899076E-3</v>
      </c>
      <c r="AG92" s="23">
        <f t="shared" si="50"/>
        <v>-7.8057241977450564E-3</v>
      </c>
      <c r="AH92" s="23">
        <f t="shared" si="50"/>
        <v>-9.6153846153845812E-3</v>
      </c>
      <c r="AI92" s="23">
        <f t="shared" si="50"/>
        <v>-7.9435127978817466E-3</v>
      </c>
      <c r="AJ92" s="23">
        <f t="shared" si="50"/>
        <v>-7.9435127978816356E-3</v>
      </c>
      <c r="AK92" s="23">
        <f t="shared" si="50"/>
        <v>-7.9435127978816356E-3</v>
      </c>
      <c r="AL92" s="23">
        <f t="shared" si="50"/>
        <v>-7.9435127978817466E-3</v>
      </c>
      <c r="AM92" s="23"/>
      <c r="AN92" s="23"/>
      <c r="AO92" s="23"/>
      <c r="AP92" s="23"/>
    </row>
    <row r="93" spans="1:42" outlineLevel="1" x14ac:dyDescent="0.3"/>
    <row r="94" spans="1:42" outlineLevel="1" x14ac:dyDescent="0.3">
      <c r="A94" t="s">
        <v>48</v>
      </c>
    </row>
    <row r="95" spans="1:42" outlineLevel="1" x14ac:dyDescent="0.3">
      <c r="B95" s="59" t="str">
        <f t="shared" ref="B95:C100" si="63">B28</f>
        <v>Vector</v>
      </c>
      <c r="C95" s="59" t="str">
        <f t="shared" si="63"/>
        <v>Auck</v>
      </c>
      <c r="D95" s="43" t="s">
        <v>2</v>
      </c>
      <c r="E95" s="17" cm="1">
        <f t="array" ref="E95">_xlfn.XLOOKUP(_xlfn.TEXTJOIN("",TRUE,$B95:$D95),$B$7:$B$23&amp;$C$7:$C$23&amp;$D$7:$D$23,E$7:E$23)/E28</f>
        <v>0.18246405884319625</v>
      </c>
      <c r="F95" s="17" cm="1">
        <f t="array" ref="F95">_xlfn.XLOOKUP(_xlfn.TEXTJOIN("",TRUE,$B95:$D95),$B$7:$B$23&amp;$C$7:$C$23&amp;$D$7:$D$23,F$7:F$23)/F28</f>
        <v>0.17577768560763168</v>
      </c>
      <c r="G95" s="17" cm="1">
        <f t="array" ref="G95">_xlfn.XLOOKUP(_xlfn.TEXTJOIN("",TRUE,$B95:$D95),$B$7:$B$23&amp;$C$7:$C$23&amp;$D$7:$D$23,G$7:G$23)/G28</f>
        <v>0.17765668582370353</v>
      </c>
      <c r="H95" s="17" cm="1">
        <f t="array" ref="H95">_xlfn.XLOOKUP(_xlfn.TEXTJOIN("",TRUE,$B95:$D95),$B$7:$B$23&amp;$C$7:$C$23&amp;$D$7:$D$23,H$7:H$23)/H28</f>
        <v>0.17005101818334012</v>
      </c>
      <c r="I95" s="17" cm="1">
        <f t="array" ref="I95">_xlfn.XLOOKUP(_xlfn.TEXTJOIN("",TRUE,$B95:$D95),$B$7:$B$23&amp;$C$7:$C$23&amp;$D$7:$D$23,I$7:I$23)/I28</f>
        <v>0.16905459734980496</v>
      </c>
      <c r="J95" s="17" cm="1">
        <f t="array" ref="J95">_xlfn.XLOOKUP(_xlfn.TEXTJOIN("",TRUE,$B95:$D95),$B$7:$B$23&amp;$C$7:$C$23&amp;$D$7:$D$23,J$7:J$23)/J28</f>
        <v>0.16930341481945116</v>
      </c>
      <c r="K95" s="17" cm="1">
        <f t="array" ref="K95">_xlfn.XLOOKUP(_xlfn.TEXTJOIN("",TRUE,$B95:$D95),$B$7:$B$23&amp;$C$7:$C$23&amp;$D$7:$D$23,K$7:K$23)/K28</f>
        <v>0.16843043274920755</v>
      </c>
      <c r="L95" s="17" cm="1">
        <f t="array" ref="L95">_xlfn.XLOOKUP(_xlfn.TEXTJOIN("",TRUE,$B95:$D95),$B$7:$B$23&amp;$C$7:$C$23&amp;$D$7:$D$23,L$7:L$23)/L28</f>
        <v>0.17641966993471259</v>
      </c>
      <c r="M95" s="17" cm="1">
        <f t="array" ref="M95">_xlfn.XLOOKUP(_xlfn.TEXTJOIN("",TRUE,$B95:$D95),$B$7:$B$23&amp;$C$7:$C$23&amp;$D$7:$D$23,M$7:M$23)/M28</f>
        <v>0.17970467858101954</v>
      </c>
      <c r="N95" s="17" cm="1">
        <f t="array" ref="N95">_xlfn.XLOOKUP(_xlfn.TEXTJOIN("",TRUE,$B95:$D95),$B$7:$B$23&amp;$C$7:$C$23&amp;$D$7:$D$23,N$7:N$23)/N28</f>
        <v>0.1823216277646883</v>
      </c>
      <c r="O95" s="17" cm="1">
        <f t="array" ref="O95">_xlfn.XLOOKUP(_xlfn.TEXTJOIN("",TRUE,$B95:$D95),$B$7:$B$23&amp;$C$7:$C$23&amp;$D$7:$D$23,O$7:O$23)/O28</f>
        <v>0.17787887846505426</v>
      </c>
      <c r="P95" s="17" cm="1">
        <f t="array" ref="P95">_xlfn.XLOOKUP(_xlfn.TEXTJOIN("",TRUE,$B95:$D95),$B$7:$B$23&amp;$C$7:$C$23&amp;$D$7:$D$23,P$7:P$23)/P28</f>
        <v>0.1810522778215867</v>
      </c>
      <c r="Q95" s="17" cm="1">
        <f t="array" ref="Q95">_xlfn.XLOOKUP(_xlfn.TEXTJOIN("",TRUE,$B95:$D95),$B$7:$B$23&amp;$C$7:$C$23&amp;$D$7:$D$23,Q$7:Q$23)/Q28</f>
        <v>0.19321745767174089</v>
      </c>
      <c r="R95" s="17" cm="1">
        <f t="array" ref="R95">_xlfn.XLOOKUP(_xlfn.TEXTJOIN("",TRUE,$B95:$D95),$B$7:$B$23&amp;$C$7:$C$23&amp;$D$7:$D$23,R$7:R$23)/R28</f>
        <v>0.20754796677358942</v>
      </c>
      <c r="S95" s="17" cm="1">
        <f t="array" ref="S95">_xlfn.XLOOKUP(_xlfn.TEXTJOIN("",TRUE,$B95:$D95),$B$7:$B$23&amp;$C$7:$C$23&amp;$D$7:$D$23,S$7:S$23)/S28</f>
        <v>0.22017570831956793</v>
      </c>
      <c r="T95" s="17" cm="1">
        <f t="array" ref="T95">_xlfn.XLOOKUP(_xlfn.TEXTJOIN("",TRUE,$B95:$D95),$B$7:$B$23&amp;$C$7:$C$23&amp;$D$7:$D$23,T$7:T$23)/T28</f>
        <v>0.22913359165160777</v>
      </c>
      <c r="U95" s="17" cm="1">
        <f t="array" ref="U95">_xlfn.XLOOKUP(_xlfn.TEXTJOIN("",TRUE,$B95:$D95),$B$7:$B$23&amp;$C$7:$C$23&amp;$D$7:$D$23,U$7:U$23)/U28</f>
        <v>0.23904502214239937</v>
      </c>
      <c r="V95" s="17" cm="1">
        <f t="array" ref="V95">_xlfn.XLOOKUP(_xlfn.TEXTJOIN("",TRUE,$B95:$D95),$B$7:$B$23&amp;$C$7:$C$23&amp;$D$7:$D$23,V$7:V$23)/V28</f>
        <v>0.24914125320204433</v>
      </c>
      <c r="W95" s="17" cm="1">
        <f t="array" ref="W95">_xlfn.XLOOKUP(_xlfn.TEXTJOIN("",TRUE,$B95:$D95),$B$7:$B$23&amp;$C$7:$C$23&amp;$D$7:$D$23,W$7:W$23)/W28</f>
        <v>0.26056078336039634</v>
      </c>
      <c r="X95" s="17" cm="1">
        <f t="array" ref="X95">_xlfn.XLOOKUP(_xlfn.TEXTJOIN("",TRUE,$B95:$D95),$B$7:$B$23&amp;$C$7:$C$23&amp;$D$7:$D$23,X$7:X$23)/X28</f>
        <v>0.27327951702160092</v>
      </c>
      <c r="Y95" s="17" cm="1">
        <f t="array" ref="Y95">_xlfn.XLOOKUP(_xlfn.TEXTJOIN("",TRUE,$B95:$D95),$B$7:$B$23&amp;$C$7:$C$23&amp;$D$7:$D$23,Y$7:Y$23)/Y28</f>
        <v>0.28838196029869878</v>
      </c>
    </row>
    <row r="96" spans="1:42" outlineLevel="1" x14ac:dyDescent="0.3">
      <c r="B96" s="59" t="str">
        <f t="shared" si="63"/>
        <v>First Gas</v>
      </c>
      <c r="C96" s="59" t="str">
        <f t="shared" si="63"/>
        <v>NonAuck</v>
      </c>
      <c r="D96" s="43" t="s">
        <v>2</v>
      </c>
      <c r="E96" s="17" cm="1">
        <f t="array" ref="E96">_xlfn.XLOOKUP(_xlfn.TEXTJOIN("",TRUE,$B96:$D96),$B$7:$B$23&amp;$C$7:$C$23&amp;$D$7:$D$23,E$7:E$23)/E29</f>
        <v>0.14063162356930903</v>
      </c>
      <c r="F96" s="17" cm="1">
        <f t="array" ref="F96">_xlfn.XLOOKUP(_xlfn.TEXTJOIN("",TRUE,$B96:$D96),$B$7:$B$23&amp;$C$7:$C$23&amp;$D$7:$D$23,F$7:F$23)/F29</f>
        <v>0.12924538040673067</v>
      </c>
      <c r="G96" s="17" cm="1">
        <f t="array" ref="G96">_xlfn.XLOOKUP(_xlfn.TEXTJOIN("",TRUE,$B96:$D96),$B$7:$B$23&amp;$C$7:$C$23&amp;$D$7:$D$23,G$7:G$23)/G29</f>
        <v>0.13076719789796987</v>
      </c>
      <c r="H96" s="17" cm="1">
        <f t="array" ref="H96">_xlfn.XLOOKUP(_xlfn.TEXTJOIN("",TRUE,$B96:$D96),$B$7:$B$23&amp;$C$7:$C$23&amp;$D$7:$D$23,H$7:H$23)/H29</f>
        <v>0.13771405786326438</v>
      </c>
      <c r="I96" s="17" cm="1">
        <f t="array" ref="I96">_xlfn.XLOOKUP(_xlfn.TEXTJOIN("",TRUE,$B96:$D96),$B$7:$B$23&amp;$C$7:$C$23&amp;$D$7:$D$23,I$7:I$23)/I29</f>
        <v>0.14160264081304283</v>
      </c>
      <c r="J96" s="17" cm="1">
        <f t="array" ref="J96">_xlfn.XLOOKUP(_xlfn.TEXTJOIN("",TRUE,$B96:$D96),$B$7:$B$23&amp;$C$7:$C$23&amp;$D$7:$D$23,J$7:J$23)/J29</f>
        <v>0.14672894090906746</v>
      </c>
      <c r="K96" s="17" cm="1">
        <f t="array" ref="K96">_xlfn.XLOOKUP(_xlfn.TEXTJOIN("",TRUE,$B96:$D96),$B$7:$B$23&amp;$C$7:$C$23&amp;$D$7:$D$23,K$7:K$23)/K29</f>
        <v>0.13832911500198405</v>
      </c>
      <c r="L96" s="17" cm="1">
        <f t="array" ref="L96">_xlfn.XLOOKUP(_xlfn.TEXTJOIN("",TRUE,$B96:$D96),$B$7:$B$23&amp;$C$7:$C$23&amp;$D$7:$D$23,L$7:L$23)/L29</f>
        <v>0.13740177101741582</v>
      </c>
      <c r="M96" s="17" cm="1">
        <f t="array" ref="M96">_xlfn.XLOOKUP(_xlfn.TEXTJOIN("",TRUE,$B96:$D96),$B$7:$B$23&amp;$C$7:$C$23&amp;$D$7:$D$23,M$7:M$23)/M29</f>
        <v>0.13364200778701463</v>
      </c>
      <c r="N96" s="17" cm="1">
        <f t="array" ref="N96">_xlfn.XLOOKUP(_xlfn.TEXTJOIN("",TRUE,$B96:$D96),$B$7:$B$23&amp;$C$7:$C$23&amp;$D$7:$D$23,N$7:N$23)/N29</f>
        <v>0.12785286455434078</v>
      </c>
      <c r="O96" s="17" cm="1">
        <f t="array" ref="O96">_xlfn.XLOOKUP(_xlfn.TEXTJOIN("",TRUE,$B96:$D96),$B$7:$B$23&amp;$C$7:$C$23&amp;$D$7:$D$23,O$7:O$23)/O29</f>
        <v>0.1440639048860978</v>
      </c>
      <c r="P96" s="17" cm="1">
        <f t="array" ref="P96">_xlfn.XLOOKUP(_xlfn.TEXTJOIN("",TRUE,$B96:$D96),$B$7:$B$23&amp;$C$7:$C$23&amp;$D$7:$D$23,P$7:P$23)/P29</f>
        <v>0.14173563662149294</v>
      </c>
      <c r="Q96" s="17" cm="1">
        <f t="array" ref="Q96">_xlfn.XLOOKUP(_xlfn.TEXTJOIN("",TRUE,$B96:$D96),$B$7:$B$23&amp;$C$7:$C$23&amp;$D$7:$D$23,Q$7:Q$23)/Q29</f>
        <v>0.1461106513898921</v>
      </c>
      <c r="R96" s="17" cm="1">
        <f t="array" ref="R96">_xlfn.XLOOKUP(_xlfn.TEXTJOIN("",TRUE,$B96:$D96),$B$7:$B$23&amp;$C$7:$C$23&amp;$D$7:$D$23,R$7:R$23)/R29</f>
        <v>0.1472055075273685</v>
      </c>
      <c r="S96" s="17" cm="1">
        <f t="array" ref="S96">_xlfn.XLOOKUP(_xlfn.TEXTJOIN("",TRUE,$B96:$D96),$B$7:$B$23&amp;$C$7:$C$23&amp;$D$7:$D$23,S$7:S$23)/S29</f>
        <v>0.15013341651775741</v>
      </c>
      <c r="T96" s="17" cm="1">
        <f t="array" ref="T96">_xlfn.XLOOKUP(_xlfn.TEXTJOIN("",TRUE,$B96:$D96),$B$7:$B$23&amp;$C$7:$C$23&amp;$D$7:$D$23,T$7:T$23)/T29</f>
        <v>0.15300833555987783</v>
      </c>
      <c r="U96" s="17" cm="1">
        <f t="array" ref="U96">_xlfn.XLOOKUP(_xlfn.TEXTJOIN("",TRUE,$B96:$D96),$B$7:$B$23&amp;$C$7:$C$23&amp;$D$7:$D$23,U$7:U$23)/U29</f>
        <v>0.15693185678690236</v>
      </c>
      <c r="V96" s="17" cm="1">
        <f t="array" ref="V96">_xlfn.XLOOKUP(_xlfn.TEXTJOIN("",TRUE,$B96:$D96),$B$7:$B$23&amp;$C$7:$C$23&amp;$D$7:$D$23,V$7:V$23)/V29</f>
        <v>0.16079644085457415</v>
      </c>
      <c r="W96" s="17" cm="1">
        <f t="array" ref="W96">_xlfn.XLOOKUP(_xlfn.TEXTJOIN("",TRUE,$B96:$D96),$B$7:$B$23&amp;$C$7:$C$23&amp;$D$7:$D$23,W$7:W$23)/W29</f>
        <v>0.16605176622077705</v>
      </c>
      <c r="X96" s="17" cm="1">
        <f t="array" ref="X96">_xlfn.XLOOKUP(_xlfn.TEXTJOIN("",TRUE,$B96:$D96),$B$7:$B$23&amp;$C$7:$C$23&amp;$D$7:$D$23,X$7:X$23)/X29</f>
        <v>0.1712220301525216</v>
      </c>
      <c r="Y96" s="17" cm="1">
        <f t="array" ref="Y96">_xlfn.XLOOKUP(_xlfn.TEXTJOIN("",TRUE,$B96:$D96),$B$7:$B$23&amp;$C$7:$C$23&amp;$D$7:$D$23,Y$7:Y$23)/Y29</f>
        <v>0.17619297892870847</v>
      </c>
    </row>
    <row r="97" spans="1:25" outlineLevel="1" x14ac:dyDescent="0.3">
      <c r="B97" s="59" t="str">
        <f t="shared" si="63"/>
        <v>Powerco</v>
      </c>
      <c r="C97" s="59" t="str">
        <f t="shared" si="63"/>
        <v>Central</v>
      </c>
      <c r="D97" s="43" t="s">
        <v>2</v>
      </c>
      <c r="E97" s="17" cm="1">
        <f t="array" ref="E97">_xlfn.XLOOKUP(_xlfn.TEXTJOIN("",TRUE,$B97:$D97),$B$7:$B$23&amp;$C$7:$C$23&amp;$D$7:$D$23,E$7:E$23)/E30</f>
        <v>0.2044087838828795</v>
      </c>
      <c r="F97" s="17" cm="1">
        <f t="array" ref="F97">_xlfn.XLOOKUP(_xlfn.TEXTJOIN("",TRUE,$B97:$D97),$B$7:$B$23&amp;$C$7:$C$23&amp;$D$7:$D$23,F$7:F$23)/F30</f>
        <v>0.20147180086954875</v>
      </c>
      <c r="G97" s="17" cm="1">
        <f t="array" ref="G97">_xlfn.XLOOKUP(_xlfn.TEXTJOIN("",TRUE,$B97:$D97),$B$7:$B$23&amp;$C$7:$C$23&amp;$D$7:$D$23,G$7:G$23)/G30</f>
        <v>0.20938132617472346</v>
      </c>
      <c r="H97" s="17" cm="1">
        <f t="array" ref="H97">_xlfn.XLOOKUP(_xlfn.TEXTJOIN("",TRUE,$B97:$D97),$B$7:$B$23&amp;$C$7:$C$23&amp;$D$7:$D$23,H$7:H$23)/H30</f>
        <v>0.21343807386496585</v>
      </c>
      <c r="I97" s="17" cm="1">
        <f t="array" ref="I97">_xlfn.XLOOKUP(_xlfn.TEXTJOIN("",TRUE,$B97:$D97),$B$7:$B$23&amp;$C$7:$C$23&amp;$D$7:$D$23,I$7:I$23)/I30</f>
        <v>0.22685418514228856</v>
      </c>
      <c r="J97" s="17" cm="1">
        <f t="array" ref="J97">_xlfn.XLOOKUP(_xlfn.TEXTJOIN("",TRUE,$B97:$D97),$B$7:$B$23&amp;$C$7:$C$23&amp;$D$7:$D$23,J$7:J$23)/J30</f>
        <v>0.21970340292113508</v>
      </c>
      <c r="K97" s="17" cm="1">
        <f t="array" ref="K97">_xlfn.XLOOKUP(_xlfn.TEXTJOIN("",TRUE,$B97:$D97),$B$7:$B$23&amp;$C$7:$C$23&amp;$D$7:$D$23,K$7:K$23)/K30</f>
        <v>0.2198736534160293</v>
      </c>
      <c r="L97" s="17" cm="1">
        <f t="array" ref="L97">_xlfn.XLOOKUP(_xlfn.TEXTJOIN("",TRUE,$B97:$D97),$B$7:$B$23&amp;$C$7:$C$23&amp;$D$7:$D$23,L$7:L$23)/L30</f>
        <v>0.23268627877979173</v>
      </c>
      <c r="M97" s="17" cm="1">
        <f t="array" ref="M97">_xlfn.XLOOKUP(_xlfn.TEXTJOIN("",TRUE,$B97:$D97),$B$7:$B$23&amp;$C$7:$C$23&amp;$D$7:$D$23,M$7:M$23)/M30</f>
        <v>0.22108579436961162</v>
      </c>
      <c r="N97" s="17" cm="1">
        <f t="array" ref="N97">_xlfn.XLOOKUP(_xlfn.TEXTJOIN("",TRUE,$B97:$D97),$B$7:$B$23&amp;$C$7:$C$23&amp;$D$7:$D$23,N$7:N$23)/N30</f>
        <v>0.21303361460673403</v>
      </c>
      <c r="O97" s="17" cm="1">
        <f t="array" ref="O97">_xlfn.XLOOKUP(_xlfn.TEXTJOIN("",TRUE,$B97:$D97),$B$7:$B$23&amp;$C$7:$C$23&amp;$D$7:$D$23,O$7:O$23)/O30</f>
        <v>0.2327905747333186</v>
      </c>
      <c r="P97" s="17" cm="1">
        <f t="array" ref="P97">_xlfn.XLOOKUP(_xlfn.TEXTJOIN("",TRUE,$B97:$D97),$B$7:$B$23&amp;$C$7:$C$23&amp;$D$7:$D$23,P$7:P$23)/P30</f>
        <v>0.22975603669617037</v>
      </c>
      <c r="Q97" s="17" cm="1">
        <f t="array" ref="Q97">_xlfn.XLOOKUP(_xlfn.TEXTJOIN("",TRUE,$B97:$D97),$B$7:$B$23&amp;$C$7:$C$23&amp;$D$7:$D$23,Q$7:Q$23)/Q30</f>
        <v>0.23472760713602536</v>
      </c>
      <c r="R97" s="17" cm="1">
        <f t="array" ref="R97">_xlfn.XLOOKUP(_xlfn.TEXTJOIN("",TRUE,$B97:$D97),$B$7:$B$23&amp;$C$7:$C$23&amp;$D$7:$D$23,R$7:R$23)/R30</f>
        <v>0.22917559703253765</v>
      </c>
      <c r="S97" s="17" cm="1">
        <f t="array" ref="S97">_xlfn.XLOOKUP(_xlfn.TEXTJOIN("",TRUE,$B97:$D97),$B$7:$B$23&amp;$C$7:$C$23&amp;$D$7:$D$23,S$7:S$23)/S30</f>
        <v>0.22840788146405708</v>
      </c>
      <c r="T97" s="17" cm="1">
        <f t="array" ref="T97">_xlfn.XLOOKUP(_xlfn.TEXTJOIN("",TRUE,$B97:$D97),$B$7:$B$23&amp;$C$7:$C$23&amp;$D$7:$D$23,T$7:T$23)/T30</f>
        <v>0.228294579505183</v>
      </c>
      <c r="U97" s="17" cm="1">
        <f t="array" ref="U97">_xlfn.XLOOKUP(_xlfn.TEXTJOIN("",TRUE,$B97:$D97),$B$7:$B$23&amp;$C$7:$C$23&amp;$D$7:$D$23,U$7:U$23)/U30</f>
        <v>0.22694581597149766</v>
      </c>
      <c r="V97" s="17" cm="1">
        <f t="array" ref="V97">_xlfn.XLOOKUP(_xlfn.TEXTJOIN("",TRUE,$B97:$D97),$B$7:$B$23&amp;$C$7:$C$23&amp;$D$7:$D$23,V$7:V$23)/V30</f>
        <v>0.22670480616819444</v>
      </c>
      <c r="W97" s="17" cm="1">
        <f t="array" ref="W97">_xlfn.XLOOKUP(_xlfn.TEXTJOIN("",TRUE,$B97:$D97),$B$7:$B$23&amp;$C$7:$C$23&amp;$D$7:$D$23,W$7:W$23)/W30</f>
        <v>0.22711301169955594</v>
      </c>
      <c r="X97" s="17" cm="1">
        <f t="array" ref="X97">_xlfn.XLOOKUP(_xlfn.TEXTJOIN("",TRUE,$B97:$D97),$B$7:$B$23&amp;$C$7:$C$23&amp;$D$7:$D$23,X$7:X$23)/X30</f>
        <v>0.22807821097969355</v>
      </c>
      <c r="Y97" s="17" cm="1">
        <f t="array" ref="Y97">_xlfn.XLOOKUP(_xlfn.TEXTJOIN("",TRUE,$B97:$D97),$B$7:$B$23&amp;$C$7:$C$23&amp;$D$7:$D$23,Y$7:Y$23)/Y30</f>
        <v>0.2302763380971003</v>
      </c>
    </row>
    <row r="98" spans="1:25" outlineLevel="1" x14ac:dyDescent="0.3">
      <c r="B98" s="59" t="str">
        <f t="shared" si="63"/>
        <v>Powerco</v>
      </c>
      <c r="C98" s="59" t="str">
        <f t="shared" si="63"/>
        <v>Lower</v>
      </c>
      <c r="D98" s="43" t="s">
        <v>2</v>
      </c>
      <c r="E98" s="17" cm="1">
        <f t="array" ref="E98">_xlfn.XLOOKUP(_xlfn.TEXTJOIN("",TRUE,$B98:$D98),$B$7:$B$23&amp;$C$7:$C$23&amp;$D$7:$D$23,E$7:E$23)/E31</f>
        <v>0.51818566403073651</v>
      </c>
      <c r="F98" s="17" cm="1">
        <f t="array" ref="F98">_xlfn.XLOOKUP(_xlfn.TEXTJOIN("",TRUE,$B98:$D98),$B$7:$B$23&amp;$C$7:$C$23&amp;$D$7:$D$23,F$7:F$23)/F31</f>
        <v>0.52633707479883607</v>
      </c>
      <c r="G98" s="17" cm="1">
        <f t="array" ref="G98">_xlfn.XLOOKUP(_xlfn.TEXTJOIN("",TRUE,$B98:$D98),$B$7:$B$23&amp;$C$7:$C$23&amp;$D$7:$D$23,G$7:G$23)/G31</f>
        <v>0.52469214530322905</v>
      </c>
      <c r="H98" s="17" cm="1">
        <f t="array" ref="H98">_xlfn.XLOOKUP(_xlfn.TEXTJOIN("",TRUE,$B98:$D98),$B$7:$B$23&amp;$C$7:$C$23&amp;$D$7:$D$23,H$7:H$23)/H31</f>
        <v>0.52200887236618509</v>
      </c>
      <c r="I98" s="17" cm="1">
        <f t="array" ref="I98">_xlfn.XLOOKUP(_xlfn.TEXTJOIN("",TRUE,$B98:$D98),$B$7:$B$23&amp;$C$7:$C$23&amp;$D$7:$D$23,I$7:I$23)/I31</f>
        <v>0.54247773224380647</v>
      </c>
      <c r="J98" s="17" cm="1">
        <f t="array" ref="J98">_xlfn.XLOOKUP(_xlfn.TEXTJOIN("",TRUE,$B98:$D98),$B$7:$B$23&amp;$C$7:$C$23&amp;$D$7:$D$23,J$7:J$23)/J31</f>
        <v>0.53603466590674775</v>
      </c>
      <c r="K98" s="17" cm="1">
        <f t="array" ref="K98">_xlfn.XLOOKUP(_xlfn.TEXTJOIN("",TRUE,$B98:$D98),$B$7:$B$23&amp;$C$7:$C$23&amp;$D$7:$D$23,K$7:K$23)/K31</f>
        <v>0.53820649771938334</v>
      </c>
      <c r="L98" s="17" cm="1">
        <f t="array" ref="L98">_xlfn.XLOOKUP(_xlfn.TEXTJOIN("",TRUE,$B98:$D98),$B$7:$B$23&amp;$C$7:$C$23&amp;$D$7:$D$23,L$7:L$23)/L31</f>
        <v>0.55186343051722797</v>
      </c>
      <c r="M98" s="17" cm="1">
        <f t="array" ref="M98">_xlfn.XLOOKUP(_xlfn.TEXTJOIN("",TRUE,$B98:$D98),$B$7:$B$23&amp;$C$7:$C$23&amp;$D$7:$D$23,M$7:M$23)/M31</f>
        <v>0.55474219980564576</v>
      </c>
      <c r="N98" s="17" cm="1">
        <f t="array" ref="N98">_xlfn.XLOOKUP(_xlfn.TEXTJOIN("",TRUE,$B98:$D98),$B$7:$B$23&amp;$C$7:$C$23&amp;$D$7:$D$23,N$7:N$23)/N31</f>
        <v>0.55128605285841414</v>
      </c>
      <c r="O98" s="17" cm="1">
        <f t="array" ref="O98">_xlfn.XLOOKUP(_xlfn.TEXTJOIN("",TRUE,$B98:$D98),$B$7:$B$23&amp;$C$7:$C$23&amp;$D$7:$D$23,O$7:O$23)/O31</f>
        <v>0.54019453453766109</v>
      </c>
      <c r="P98" s="17" cm="1">
        <f t="array" ref="P98">_xlfn.XLOOKUP(_xlfn.TEXTJOIN("",TRUE,$B98:$D98),$B$7:$B$23&amp;$C$7:$C$23&amp;$D$7:$D$23,P$7:P$23)/P31</f>
        <v>0.54541744585131591</v>
      </c>
      <c r="Q98" s="17" cm="1">
        <f t="array" ref="Q98">_xlfn.XLOOKUP(_xlfn.TEXTJOIN("",TRUE,$B98:$D98),$B$7:$B$23&amp;$C$7:$C$23&amp;$D$7:$D$23,Q$7:Q$23)/Q31</f>
        <v>0.55364970939484515</v>
      </c>
      <c r="R98" s="17" cm="1">
        <f t="array" ref="R98">_xlfn.XLOOKUP(_xlfn.TEXTJOIN("",TRUE,$B98:$D98),$B$7:$B$23&amp;$C$7:$C$23&amp;$D$7:$D$23,R$7:R$23)/R31</f>
        <v>0.54811755747237212</v>
      </c>
      <c r="S98" s="17" cm="1">
        <f t="array" ref="S98">_xlfn.XLOOKUP(_xlfn.TEXTJOIN("",TRUE,$B98:$D98),$B$7:$B$23&amp;$C$7:$C$23&amp;$D$7:$D$23,S$7:S$23)/S31</f>
        <v>0.54883913322020028</v>
      </c>
      <c r="T98" s="17" cm="1">
        <f t="array" ref="T98">_xlfn.XLOOKUP(_xlfn.TEXTJOIN("",TRUE,$B98:$D98),$B$7:$B$23&amp;$C$7:$C$23&amp;$D$7:$D$23,T$7:T$23)/T31</f>
        <v>0.55042481763772355</v>
      </c>
      <c r="U98" s="17" cm="1">
        <f t="array" ref="U98">_xlfn.XLOOKUP(_xlfn.TEXTJOIN("",TRUE,$B98:$D98),$B$7:$B$23&amp;$C$7:$C$23&amp;$D$7:$D$23,U$7:U$23)/U31</f>
        <v>0.55037128570678429</v>
      </c>
      <c r="V98" s="17" cm="1">
        <f t="array" ref="V98">_xlfn.XLOOKUP(_xlfn.TEXTJOIN("",TRUE,$B98:$D98),$B$7:$B$23&amp;$C$7:$C$23&amp;$D$7:$D$23,V$7:V$23)/V31</f>
        <v>0.55178528901073098</v>
      </c>
      <c r="W98" s="17" cm="1">
        <f t="array" ref="W98">_xlfn.XLOOKUP(_xlfn.TEXTJOIN("",TRUE,$B98:$D98),$B$7:$B$23&amp;$C$7:$C$23&amp;$D$7:$D$23,W$7:W$23)/W31</f>
        <v>0.55405966437352039</v>
      </c>
      <c r="X98" s="17" cm="1">
        <f t="array" ref="X98">_xlfn.XLOOKUP(_xlfn.TEXTJOIN("",TRUE,$B98:$D98),$B$7:$B$23&amp;$C$7:$C$23&amp;$D$7:$D$23,X$7:X$23)/X31</f>
        <v>0.55706651571282939</v>
      </c>
      <c r="Y98" s="17" cm="1">
        <f t="array" ref="Y98">_xlfn.XLOOKUP(_xlfn.TEXTJOIN("",TRUE,$B98:$D98),$B$7:$B$23&amp;$C$7:$C$23&amp;$D$7:$D$23,Y$7:Y$23)/Y31</f>
        <v>0.56168034525016708</v>
      </c>
    </row>
    <row r="99" spans="1:25" outlineLevel="1" x14ac:dyDescent="0.3">
      <c r="B99" s="59" t="str">
        <f t="shared" si="63"/>
        <v>GasNet</v>
      </c>
      <c r="C99" s="59" t="str">
        <f t="shared" si="63"/>
        <v>GasNet</v>
      </c>
      <c r="D99" s="43" t="s">
        <v>2</v>
      </c>
      <c r="E99" s="17" cm="1">
        <f t="array" ref="E99">_xlfn.XLOOKUP(_xlfn.TEXTJOIN("",TRUE,$B99:$D99),$B$7:$B$23&amp;$C$7:$C$23&amp;$D$7:$D$23,E$7:E$23)/E32</f>
        <v>0.21546481320590791</v>
      </c>
      <c r="F99" s="17" cm="1">
        <f t="array" ref="F99">_xlfn.XLOOKUP(_xlfn.TEXTJOIN("",TRUE,$B99:$D99),$B$7:$B$23&amp;$C$7:$C$23&amp;$D$7:$D$23,F$7:F$23)/F32</f>
        <v>0.20705244122965641</v>
      </c>
      <c r="G99" s="17" cm="1">
        <f t="array" ref="G99">_xlfn.XLOOKUP(_xlfn.TEXTJOIN("",TRUE,$B99:$D99),$B$7:$B$23&amp;$C$7:$C$23&amp;$D$7:$D$23,G$7:G$23)/G32</f>
        <v>0.22488888888888889</v>
      </c>
      <c r="H99" s="17" cm="1">
        <f t="array" ref="H99">_xlfn.XLOOKUP(_xlfn.TEXTJOIN("",TRUE,$B99:$D99),$B$7:$B$23&amp;$C$7:$C$23&amp;$D$7:$D$23,H$7:H$23)/H32</f>
        <v>0.19331742243436753</v>
      </c>
      <c r="I99" s="17" cm="1">
        <f t="array" ref="I99">_xlfn.XLOOKUP(_xlfn.TEXTJOIN("",TRUE,$B99:$D99),$B$7:$B$23&amp;$C$7:$C$23&amp;$D$7:$D$23,I$7:I$23)/I32</f>
        <v>0.19395866454689983</v>
      </c>
      <c r="J99" s="17" cm="1">
        <f t="array" ref="J99">_xlfn.XLOOKUP(_xlfn.TEXTJOIN("",TRUE,$B99:$D99),$B$7:$B$23&amp;$C$7:$C$23&amp;$D$7:$D$23,J$7:J$23)/J32</f>
        <v>0.19526143790849673</v>
      </c>
      <c r="K99" s="17" cm="1">
        <f t="array" ref="K99">_xlfn.XLOOKUP(_xlfn.TEXTJOIN("",TRUE,$B99:$D99),$B$7:$B$23&amp;$C$7:$C$23&amp;$D$7:$D$23,K$7:K$23)/K32</f>
        <v>0.19167321288295366</v>
      </c>
      <c r="L99" s="17" cm="1">
        <f t="array" ref="L99">_xlfn.XLOOKUP(_xlfn.TEXTJOIN("",TRUE,$B99:$D99),$B$7:$B$23&amp;$C$7:$C$23&amp;$D$7:$D$23,L$7:L$23)/L32</f>
        <v>0.18749629943564444</v>
      </c>
      <c r="M99" s="17" cm="1">
        <f t="array" ref="M99">_xlfn.XLOOKUP(_xlfn.TEXTJOIN("",TRUE,$B99:$D99),$B$7:$B$23&amp;$C$7:$C$23&amp;$D$7:$D$23,M$7:M$23)/M32</f>
        <v>0.1891328597428521</v>
      </c>
      <c r="N99" s="17" cm="1">
        <f t="array" ref="N99">_xlfn.XLOOKUP(_xlfn.TEXTJOIN("",TRUE,$B99:$D99),$B$7:$B$23&amp;$C$7:$C$23&amp;$D$7:$D$23,N$7:N$23)/N32</f>
        <v>0.19295043003111909</v>
      </c>
      <c r="O99" s="17" cm="1">
        <f t="array" ref="O99">_xlfn.XLOOKUP(_xlfn.TEXTJOIN("",TRUE,$B99:$D99),$B$7:$B$23&amp;$C$7:$C$23&amp;$D$7:$D$23,O$7:O$23)/O32</f>
        <v>0.18948247078464106</v>
      </c>
      <c r="P99" s="17" cm="1">
        <f t="array" ref="P99">_xlfn.XLOOKUP(_xlfn.TEXTJOIN("",TRUE,$B99:$D99),$B$7:$B$23&amp;$C$7:$C$23&amp;$D$7:$D$23,P$7:P$23)/P32</f>
        <v>0.18638364265002544</v>
      </c>
      <c r="Q99" s="17" cm="1">
        <f t="array" ref="Q99">_xlfn.XLOOKUP(_xlfn.TEXTJOIN("",TRUE,$B99:$D99),$B$7:$B$23&amp;$C$7:$C$23&amp;$D$7:$D$23,Q$7:Q$23)/Q32</f>
        <v>0.18905684083811017</v>
      </c>
      <c r="R99" s="17" cm="1">
        <f t="array" ref="R99">_xlfn.XLOOKUP(_xlfn.TEXTJOIN("",TRUE,$B99:$D99),$B$7:$B$23&amp;$C$7:$C$23&amp;$D$7:$D$23,R$7:R$23)/R32</f>
        <v>0.18828386420743207</v>
      </c>
      <c r="S99" s="17" cm="1">
        <f t="array" ref="S99">_xlfn.XLOOKUP(_xlfn.TEXTJOIN("",TRUE,$B99:$D99),$B$7:$B$23&amp;$C$7:$C$23&amp;$D$7:$D$23,S$7:S$23)/S32</f>
        <v>0.18705212326035106</v>
      </c>
      <c r="T99" s="17" cm="1">
        <f t="array" ref="T99">_xlfn.XLOOKUP(_xlfn.TEXTJOIN("",TRUE,$B99:$D99),$B$7:$B$23&amp;$C$7:$C$23&amp;$D$7:$D$23,T$7:T$23)/T32</f>
        <v>0.1856827803642028</v>
      </c>
      <c r="U99" s="17" cm="1">
        <f t="array" ref="U99">_xlfn.XLOOKUP(_xlfn.TEXTJOIN("",TRUE,$B99:$D99),$B$7:$B$23&amp;$C$7:$C$23&amp;$D$7:$D$23,U$7:U$23)/U32</f>
        <v>0.18466329385155533</v>
      </c>
      <c r="V99" s="17" cm="1">
        <f t="array" ref="V99">_xlfn.XLOOKUP(_xlfn.TEXTJOIN("",TRUE,$B99:$D99),$B$7:$B$23&amp;$C$7:$C$23&amp;$D$7:$D$23,V$7:V$23)/V32</f>
        <v>0.18334315649391214</v>
      </c>
      <c r="W99" s="17" cm="1">
        <f t="array" ref="W99">_xlfn.XLOOKUP(_xlfn.TEXTJOIN("",TRUE,$B99:$D99),$B$7:$B$23&amp;$C$7:$C$23&amp;$D$7:$D$23,W$7:W$23)/W32</f>
        <v>0.18203233391939252</v>
      </c>
      <c r="X99" s="17" cm="1">
        <f t="array" ref="X99">_xlfn.XLOOKUP(_xlfn.TEXTJOIN("",TRUE,$B99:$D99),$B$7:$B$23&amp;$C$7:$C$23&amp;$D$7:$D$23,X$7:X$23)/X32</f>
        <v>0.18073076053541562</v>
      </c>
      <c r="Y99" s="17" cm="1">
        <f t="array" ref="Y99">_xlfn.XLOOKUP(_xlfn.TEXTJOIN("",TRUE,$B99:$D99),$B$7:$B$23&amp;$C$7:$C$23&amp;$D$7:$D$23,Y$7:Y$23)/Y32</f>
        <v>0.17943837121147577</v>
      </c>
    </row>
    <row r="100" spans="1:25" outlineLevel="1" x14ac:dyDescent="0.3">
      <c r="B100" s="59" t="str">
        <f t="shared" si="63"/>
        <v>Powerco</v>
      </c>
      <c r="C100" s="59" t="str">
        <f t="shared" si="63"/>
        <v>All</v>
      </c>
      <c r="D100" s="43" t="s">
        <v>2</v>
      </c>
      <c r="E100" s="57">
        <f t="shared" ref="E100:Y100" si="64">E24/E33</f>
        <v>0.32858028107102794</v>
      </c>
      <c r="F100" s="57">
        <f t="shared" si="64"/>
        <v>0.32959378758935381</v>
      </c>
      <c r="G100" s="57">
        <f t="shared" si="64"/>
        <v>0.33584109364816089</v>
      </c>
      <c r="H100" s="57">
        <f t="shared" si="64"/>
        <v>0.34213577524502231</v>
      </c>
      <c r="I100" s="57">
        <f t="shared" si="64"/>
        <v>0.36328868385904711</v>
      </c>
      <c r="J100" s="57">
        <f t="shared" si="64"/>
        <v>0.35233965154808555</v>
      </c>
      <c r="K100" s="57">
        <f t="shared" si="64"/>
        <v>0.35394620176315444</v>
      </c>
      <c r="L100" s="57">
        <f t="shared" si="64"/>
        <v>0.37153478979254634</v>
      </c>
      <c r="M100" s="57">
        <f t="shared" si="64"/>
        <v>0.36149015544780627</v>
      </c>
      <c r="N100" s="57">
        <f t="shared" si="64"/>
        <v>0.35323881570801968</v>
      </c>
      <c r="O100" s="57">
        <f t="shared" si="64"/>
        <v>0.36826679468246959</v>
      </c>
      <c r="P100" s="57">
        <f t="shared" si="64"/>
        <v>0.36746792948880674</v>
      </c>
      <c r="Q100" s="57">
        <f t="shared" si="64"/>
        <v>0.37493866153811611</v>
      </c>
      <c r="R100" s="57">
        <f t="shared" si="64"/>
        <v>0.36887645113690887</v>
      </c>
      <c r="S100" s="57">
        <f t="shared" si="64"/>
        <v>0.36896748925007328</v>
      </c>
      <c r="T100" s="57">
        <f t="shared" si="64"/>
        <v>0.3699094060034912</v>
      </c>
      <c r="U100" s="57">
        <f t="shared" si="64"/>
        <v>0.36924635037707143</v>
      </c>
      <c r="V100" s="57">
        <f t="shared" si="64"/>
        <v>0.37002668483904783</v>
      </c>
      <c r="W100" s="57">
        <f t="shared" si="64"/>
        <v>0.37165858920431077</v>
      </c>
      <c r="X100" s="57">
        <f t="shared" si="64"/>
        <v>0.37402289915536274</v>
      </c>
      <c r="Y100" s="57">
        <f t="shared" si="64"/>
        <v>0.37799900094709904</v>
      </c>
    </row>
    <row r="101" spans="1:25" outlineLevel="1" x14ac:dyDescent="0.3">
      <c r="B101" t="s">
        <v>36</v>
      </c>
      <c r="C101" t="s">
        <v>21</v>
      </c>
      <c r="E101" s="58">
        <f t="shared" ref="E101:Y101" si="65">E35/E38</f>
        <v>0.21189365114102621</v>
      </c>
      <c r="F101" s="58">
        <f t="shared" si="65"/>
        <v>0.20580037392893372</v>
      </c>
      <c r="G101" s="58">
        <f t="shared" si="65"/>
        <v>0.20920068624232416</v>
      </c>
      <c r="H101" s="58">
        <f t="shared" si="65"/>
        <v>0.20664898048877525</v>
      </c>
      <c r="I101" s="58">
        <f t="shared" si="65"/>
        <v>0.21355661000953</v>
      </c>
      <c r="J101" s="58">
        <f t="shared" si="65"/>
        <v>0.21226421534435716</v>
      </c>
      <c r="K101" s="58">
        <f t="shared" si="65"/>
        <v>0.2099885037055079</v>
      </c>
      <c r="L101" s="58">
        <f t="shared" si="65"/>
        <v>0.21703063192772576</v>
      </c>
      <c r="M101" s="58">
        <f t="shared" si="65"/>
        <v>0.21556999081329559</v>
      </c>
      <c r="N101" s="58">
        <f t="shared" si="65"/>
        <v>0.21249634806844392</v>
      </c>
      <c r="O101" s="58">
        <f t="shared" si="65"/>
        <v>0.21856878279392547</v>
      </c>
      <c r="P101" s="58">
        <f t="shared" si="65"/>
        <v>0.21943111103019936</v>
      </c>
      <c r="Q101" s="58">
        <f t="shared" si="65"/>
        <v>0.22858374766112055</v>
      </c>
      <c r="R101" s="58">
        <f t="shared" si="65"/>
        <v>0.23480986000529763</v>
      </c>
      <c r="S101" s="58">
        <f t="shared" si="65"/>
        <v>0.24177207938976369</v>
      </c>
      <c r="T101" s="58">
        <f t="shared" si="65"/>
        <v>0.24717836098339532</v>
      </c>
      <c r="U101" s="58">
        <f t="shared" si="65"/>
        <v>0.25298759049569969</v>
      </c>
      <c r="V101" s="58">
        <f t="shared" si="65"/>
        <v>0.2589718068614667</v>
      </c>
      <c r="W101" s="58">
        <f t="shared" si="65"/>
        <v>0.26612262284933175</v>
      </c>
      <c r="X101" s="58">
        <f t="shared" si="65"/>
        <v>0.27369385846297639</v>
      </c>
      <c r="Y101" s="58">
        <f t="shared" si="65"/>
        <v>0.2822074234639767</v>
      </c>
    </row>
    <row r="102" spans="1:25" outlineLevel="1" x14ac:dyDescent="0.3"/>
    <row r="103" spans="1:25" outlineLevel="1" x14ac:dyDescent="0.3">
      <c r="A103" t="s">
        <v>49</v>
      </c>
    </row>
    <row r="104" spans="1:25" outlineLevel="1" x14ac:dyDescent="0.3">
      <c r="B104" s="59" t="str">
        <f t="shared" ref="B104:C109" si="66">B28</f>
        <v>Vector</v>
      </c>
      <c r="C104" s="59" t="str">
        <f t="shared" si="66"/>
        <v>Auck</v>
      </c>
      <c r="D104" s="43" t="s">
        <v>3</v>
      </c>
      <c r="E104" s="17" cm="1">
        <f t="array" ref="E104">_xlfn.XLOOKUP(_xlfn.TEXTJOIN("",TRUE,$B104:$D104),$B$7:$B$23&amp;$C$7:$C$23&amp;$D$7:$D$23,E$7:E$23)/E28</f>
        <v>0.22743229689067201</v>
      </c>
      <c r="F104" s="17" cm="1">
        <f t="array" ref="F104">_xlfn.XLOOKUP(_xlfn.TEXTJOIN("",TRUE,$B104:$D104),$B$7:$B$23&amp;$C$7:$C$23&amp;$D$7:$D$23,F$7:F$23)/F28</f>
        <v>0.2303608461219411</v>
      </c>
      <c r="G104" s="17" cm="1">
        <f t="array" ref="G104">_xlfn.XLOOKUP(_xlfn.TEXTJOIN("",TRUE,$B104:$D104),$B$7:$B$23&amp;$C$7:$C$23&amp;$D$7:$D$23,G$7:G$23)/G28</f>
        <v>0.23938690671219534</v>
      </c>
      <c r="H104" s="17" cm="1">
        <f t="array" ref="H104">_xlfn.XLOOKUP(_xlfn.TEXTJOIN("",TRUE,$B104:$D104),$B$7:$B$23&amp;$C$7:$C$23&amp;$D$7:$D$23,H$7:H$23)/H28</f>
        <v>0.22556812483652114</v>
      </c>
      <c r="I104" s="17" cm="1">
        <f t="array" ref="I104">_xlfn.XLOOKUP(_xlfn.TEXTJOIN("",TRUE,$B104:$D104),$B$7:$B$23&amp;$C$7:$C$23&amp;$D$7:$D$23,I$7:I$23)/I28</f>
        <v>0.2297999808168372</v>
      </c>
      <c r="J104" s="17" cm="1">
        <f t="array" ref="J104">_xlfn.XLOOKUP(_xlfn.TEXTJOIN("",TRUE,$B104:$D104),$B$7:$B$23&amp;$C$7:$C$23&amp;$D$7:$D$23,J$7:J$23)/J28</f>
        <v>0.23251869626973865</v>
      </c>
      <c r="K104" s="17" cm="1">
        <f t="array" ref="K104">_xlfn.XLOOKUP(_xlfn.TEXTJOIN("",TRUE,$B104:$D104),$B$7:$B$23&amp;$C$7:$C$23&amp;$D$7:$D$23,K$7:K$23)/K28</f>
        <v>0.23284484203149175</v>
      </c>
      <c r="L104" s="17" cm="1">
        <f t="array" ref="L104">_xlfn.XLOOKUP(_xlfn.TEXTJOIN("",TRUE,$B104:$D104),$B$7:$B$23&amp;$C$7:$C$23&amp;$D$7:$D$23,L$7:L$23)/L28</f>
        <v>0.22748150773742745</v>
      </c>
      <c r="M104" s="17" cm="1">
        <f t="array" ref="M104">_xlfn.XLOOKUP(_xlfn.TEXTJOIN("",TRUE,$B104:$D104),$B$7:$B$23&amp;$C$7:$C$23&amp;$D$7:$D$23,M$7:M$23)/M28</f>
        <v>0.22720981227928125</v>
      </c>
      <c r="N104" s="17" cm="1">
        <f t="array" ref="N104">_xlfn.XLOOKUP(_xlfn.TEXTJOIN("",TRUE,$B104:$D104),$B$7:$B$23&amp;$C$7:$C$23&amp;$D$7:$D$23,N$7:N$23)/N28</f>
        <v>0.22874155350445094</v>
      </c>
      <c r="O104" s="17" cm="1">
        <f t="array" ref="O104">_xlfn.XLOOKUP(_xlfn.TEXTJOIN("",TRUE,$B104:$D104),$B$7:$B$23&amp;$C$7:$C$23&amp;$D$7:$D$23,O$7:O$23)/O28</f>
        <v>0.23441300848054805</v>
      </c>
      <c r="P104" s="17" cm="1">
        <f t="array" ref="P104">_xlfn.XLOOKUP(_xlfn.TEXTJOIN("",TRUE,$B104:$D104),$B$7:$B$23&amp;$C$7:$C$23&amp;$D$7:$D$23,P$7:P$23)/P28</f>
        <v>0.25575253177525414</v>
      </c>
      <c r="Q104" s="17" cm="1">
        <f t="array" ref="Q104">_xlfn.XLOOKUP(_xlfn.TEXTJOIN("",TRUE,$B104:$D104),$B$7:$B$23&amp;$C$7:$C$23&amp;$D$7:$D$23,Q$7:Q$23)/Q28</f>
        <v>0.25615012164594708</v>
      </c>
      <c r="R104" s="17" cm="1">
        <f t="array" ref="R104">_xlfn.XLOOKUP(_xlfn.TEXTJOIN("",TRUE,$B104:$D104),$B$7:$B$23&amp;$C$7:$C$23&amp;$D$7:$D$23,R$7:R$23)/R28</f>
        <v>0.25630983669639967</v>
      </c>
      <c r="S104" s="17" cm="1">
        <f t="array" ref="S104">_xlfn.XLOOKUP(_xlfn.TEXTJOIN("",TRUE,$B104:$D104),$B$7:$B$23&amp;$C$7:$C$23&amp;$D$7:$D$23,S$7:S$23)/S28</f>
        <v>0.25616130146712091</v>
      </c>
      <c r="T104" s="17" cm="1">
        <f t="array" ref="T104">_xlfn.XLOOKUP(_xlfn.TEXTJOIN("",TRUE,$B104:$D104),$B$7:$B$23&amp;$C$7:$C$23&amp;$D$7:$D$23,T$7:T$23)/T28</f>
        <v>0.25589166318470813</v>
      </c>
      <c r="U104" s="17" cm="1">
        <f t="array" ref="U104">_xlfn.XLOOKUP(_xlfn.TEXTJOIN("",TRUE,$B104:$D104),$B$7:$B$23&amp;$C$7:$C$23&amp;$D$7:$D$23,U$7:U$23)/U28</f>
        <v>0.25547333355941604</v>
      </c>
      <c r="V104" s="17" cm="1">
        <f t="array" ref="V104">_xlfn.XLOOKUP(_xlfn.TEXTJOIN("",TRUE,$B104:$D104),$B$7:$B$23&amp;$C$7:$C$23&amp;$D$7:$D$23,V$7:V$23)/V28</f>
        <v>0.25491968794665354</v>
      </c>
      <c r="W104" s="17" cm="1">
        <f t="array" ref="W104">_xlfn.XLOOKUP(_xlfn.TEXTJOIN("",TRUE,$B104:$D104),$B$7:$B$23&amp;$C$7:$C$23&amp;$D$7:$D$23,W$7:W$23)/W28</f>
        <v>0.25415498290628502</v>
      </c>
      <c r="X104" s="17" cm="1">
        <f t="array" ref="X104">_xlfn.XLOOKUP(_xlfn.TEXTJOIN("",TRUE,$B104:$D104),$B$7:$B$23&amp;$C$7:$C$23&amp;$D$7:$D$23,X$7:X$23)/X28</f>
        <v>0.2531389156529083</v>
      </c>
      <c r="Y104" s="17" cm="1">
        <f t="array" ref="Y104">_xlfn.XLOOKUP(_xlfn.TEXTJOIN("",TRUE,$B104:$D104),$B$7:$B$23&amp;$C$7:$C$23&amp;$D$7:$D$23,Y$7:Y$23)/Y28</f>
        <v>0.25172828198734803</v>
      </c>
    </row>
    <row r="105" spans="1:25" outlineLevel="1" x14ac:dyDescent="0.3">
      <c r="B105" s="59" t="str">
        <f t="shared" si="66"/>
        <v>First Gas</v>
      </c>
      <c r="C105" s="59" t="str">
        <f t="shared" si="66"/>
        <v>NonAuck</v>
      </c>
      <c r="D105" s="43" t="s">
        <v>3</v>
      </c>
      <c r="E105" s="17" cm="1">
        <f t="array" ref="E105">_xlfn.XLOOKUP(_xlfn.TEXTJOIN("",TRUE,$B105:$D105),$B$7:$B$23&amp;$C$7:$C$23&amp;$D$7:$D$23,E$7:E$23)/E29</f>
        <v>0.13141161509114033</v>
      </c>
      <c r="F105" s="17" cm="1">
        <f t="array" ref="F105">_xlfn.XLOOKUP(_xlfn.TEXTJOIN("",TRUE,$B105:$D105),$B$7:$B$23&amp;$C$7:$C$23&amp;$D$7:$D$23,F$7:F$23)/F29</f>
        <v>0.14555589965933727</v>
      </c>
      <c r="G105" s="17" cm="1">
        <f t="array" ref="G105">_xlfn.XLOOKUP(_xlfn.TEXTJOIN("",TRUE,$B105:$D105),$B$7:$B$23&amp;$C$7:$C$23&amp;$D$7:$D$23,G$7:G$23)/G29</f>
        <v>0.15308830769074924</v>
      </c>
      <c r="H105" s="17" cm="1">
        <f t="array" ref="H105">_xlfn.XLOOKUP(_xlfn.TEXTJOIN("",TRUE,$B105:$D105),$B$7:$B$23&amp;$C$7:$C$23&amp;$D$7:$D$23,H$7:H$23)/H29</f>
        <v>0.16320152160146392</v>
      </c>
      <c r="I105" s="17" cm="1">
        <f t="array" ref="I105">_xlfn.XLOOKUP(_xlfn.TEXTJOIN("",TRUE,$B105:$D105),$B$7:$B$23&amp;$C$7:$C$23&amp;$D$7:$D$23,I$7:I$23)/I29</f>
        <v>0.17153198301337708</v>
      </c>
      <c r="J105" s="17" cm="1">
        <f t="array" ref="J105">_xlfn.XLOOKUP(_xlfn.TEXTJOIN("",TRUE,$B105:$D105),$B$7:$B$23&amp;$C$7:$C$23&amp;$D$7:$D$23,J$7:J$23)/J29</f>
        <v>0.17912959746251211</v>
      </c>
      <c r="K105" s="17" cm="1">
        <f t="array" ref="K105">_xlfn.XLOOKUP(_xlfn.TEXTJOIN("",TRUE,$B105:$D105),$B$7:$B$23&amp;$C$7:$C$23&amp;$D$7:$D$23,K$7:K$23)/K29</f>
        <v>0.17150918814899094</v>
      </c>
      <c r="L105" s="17" cm="1">
        <f t="array" ref="L105">_xlfn.XLOOKUP(_xlfn.TEXTJOIN("",TRUE,$B105:$D105),$B$7:$B$23&amp;$C$7:$C$23&amp;$D$7:$D$23,L$7:L$23)/L29</f>
        <v>0.15728220130685061</v>
      </c>
      <c r="M105" s="17" cm="1">
        <f t="array" ref="M105">_xlfn.XLOOKUP(_xlfn.TEXTJOIN("",TRUE,$B105:$D105),$B$7:$B$23&amp;$C$7:$C$23&amp;$D$7:$D$23,M$7:M$23)/M29</f>
        <v>0.16394822687572347</v>
      </c>
      <c r="N105" s="17" cm="1">
        <f t="array" ref="N105">_xlfn.XLOOKUP(_xlfn.TEXTJOIN("",TRUE,$B105:$D105),$B$7:$B$23&amp;$C$7:$C$23&amp;$D$7:$D$23,N$7:N$23)/N29</f>
        <v>0.16451595801643673</v>
      </c>
      <c r="O105" s="17" cm="1">
        <f t="array" ref="O105">_xlfn.XLOOKUP(_xlfn.TEXTJOIN("",TRUE,$B105:$D105),$B$7:$B$23&amp;$C$7:$C$23&amp;$D$7:$D$23,O$7:O$23)/O29</f>
        <v>0.18198415521822206</v>
      </c>
      <c r="P105" s="17" cm="1">
        <f t="array" ref="P105">_xlfn.XLOOKUP(_xlfn.TEXTJOIN("",TRUE,$B105:$D105),$B$7:$B$23&amp;$C$7:$C$23&amp;$D$7:$D$23,P$7:P$23)/P29</f>
        <v>0.17808889820532786</v>
      </c>
      <c r="Q105" s="17" cm="1">
        <f t="array" ref="Q105">_xlfn.XLOOKUP(_xlfn.TEXTJOIN("",TRUE,$B105:$D105),$B$7:$B$23&amp;$C$7:$C$23&amp;$D$7:$D$23,Q$7:Q$23)/Q29</f>
        <v>0.17846207895857918</v>
      </c>
      <c r="R105" s="17" cm="1">
        <f t="array" ref="R105">_xlfn.XLOOKUP(_xlfn.TEXTJOIN("",TRUE,$B105:$D105),$B$7:$B$23&amp;$C$7:$C$23&amp;$D$7:$D$23,R$7:R$23)/R29</f>
        <v>0.17854647507568794</v>
      </c>
      <c r="S105" s="17" cm="1">
        <f t="array" ref="S105">_xlfn.XLOOKUP(_xlfn.TEXTJOIN("",TRUE,$B105:$D105),$B$7:$B$23&amp;$C$7:$C$23&amp;$D$7:$D$23,S$7:S$23)/S29</f>
        <v>0.17876632637023723</v>
      </c>
      <c r="T105" s="17" cm="1">
        <f t="array" ref="T105">_xlfn.XLOOKUP(_xlfn.TEXTJOIN("",TRUE,$B105:$D105),$B$7:$B$23&amp;$C$7:$C$23&amp;$D$7:$D$23,T$7:T$23)/T29</f>
        <v>0.17896718607884948</v>
      </c>
      <c r="U105" s="17" cm="1">
        <f t="array" ref="U105">_xlfn.XLOOKUP(_xlfn.TEXTJOIN("",TRUE,$B105:$D105),$B$7:$B$23&amp;$C$7:$C$23&amp;$D$7:$D$23,U$7:U$23)/U29</f>
        <v>0.17922179640724401</v>
      </c>
      <c r="V105" s="17" cm="1">
        <f t="array" ref="V105">_xlfn.XLOOKUP(_xlfn.TEXTJOIN("",TRUE,$B105:$D105),$B$7:$B$23&amp;$C$7:$C$23&amp;$D$7:$D$23,V$7:V$23)/V29</f>
        <v>0.1794472597498919</v>
      </c>
      <c r="W105" s="17" cm="1">
        <f t="array" ref="W105">_xlfn.XLOOKUP(_xlfn.TEXTJOIN("",TRUE,$B105:$D105),$B$7:$B$23&amp;$C$7:$C$23&amp;$D$7:$D$23,W$7:W$23)/W29</f>
        <v>0.17972123932512044</v>
      </c>
      <c r="X105" s="17" cm="1">
        <f t="array" ref="X105">_xlfn.XLOOKUP(_xlfn.TEXTJOIN("",TRUE,$B105:$D105),$B$7:$B$23&amp;$C$7:$C$23&amp;$D$7:$D$23,X$7:X$23)/X29</f>
        <v>0.17994903564829048</v>
      </c>
      <c r="Y105" s="17" cm="1">
        <f t="array" ref="Y105">_xlfn.XLOOKUP(_xlfn.TEXTJOIN("",TRUE,$B105:$D105),$B$7:$B$23&amp;$C$7:$C$23&amp;$D$7:$D$23,Y$7:Y$23)/Y29</f>
        <v>0.18013044142984116</v>
      </c>
    </row>
    <row r="106" spans="1:25" outlineLevel="1" x14ac:dyDescent="0.3">
      <c r="B106" s="59" t="str">
        <f t="shared" si="66"/>
        <v>Powerco</v>
      </c>
      <c r="C106" s="59" t="str">
        <f t="shared" si="66"/>
        <v>Central</v>
      </c>
      <c r="D106" s="43" t="s">
        <v>3</v>
      </c>
      <c r="E106" s="17" cm="1">
        <f t="array" ref="E106">_xlfn.XLOOKUP(_xlfn.TEXTJOIN("",TRUE,$B106:$D106),$B$7:$B$23&amp;$C$7:$C$23&amp;$D$7:$D$23,E$7:E$23)/E30</f>
        <v>0.15491168220240112</v>
      </c>
      <c r="F106" s="17" cm="1">
        <f t="array" ref="F106">_xlfn.XLOOKUP(_xlfn.TEXTJOIN("",TRUE,$B106:$D106),$B$7:$B$23&amp;$C$7:$C$23&amp;$D$7:$D$23,F$7:F$23)/F30</f>
        <v>0.15371245986006057</v>
      </c>
      <c r="G106" s="17" cm="1">
        <f t="array" ref="G106">_xlfn.XLOOKUP(_xlfn.TEXTJOIN("",TRUE,$B106:$D106),$B$7:$B$23&amp;$C$7:$C$23&amp;$D$7:$D$23,G$7:G$23)/G30</f>
        <v>0.15955949929792376</v>
      </c>
      <c r="H106" s="17" cm="1">
        <f t="array" ref="H106">_xlfn.XLOOKUP(_xlfn.TEXTJOIN("",TRUE,$B106:$D106),$B$7:$B$23&amp;$C$7:$C$23&amp;$D$7:$D$23,H$7:H$23)/H30</f>
        <v>0.17521059884946966</v>
      </c>
      <c r="I106" s="17" cm="1">
        <f t="array" ref="I106">_xlfn.XLOOKUP(_xlfn.TEXTJOIN("",TRUE,$B106:$D106),$B$7:$B$23&amp;$C$7:$C$23&amp;$D$7:$D$23,I$7:I$23)/I30</f>
        <v>0.18486384173398659</v>
      </c>
      <c r="J106" s="17" cm="1">
        <f t="array" ref="J106">_xlfn.XLOOKUP(_xlfn.TEXTJOIN("",TRUE,$B106:$D106),$B$7:$B$23&amp;$C$7:$C$23&amp;$D$7:$D$23,J$7:J$23)/J30</f>
        <v>0.18257945667965267</v>
      </c>
      <c r="K106" s="17" cm="1">
        <f t="array" ref="K106">_xlfn.XLOOKUP(_xlfn.TEXTJOIN("",TRUE,$B106:$D106),$B$7:$B$23&amp;$C$7:$C$23&amp;$D$7:$D$23,K$7:K$23)/K30</f>
        <v>0.18285930273264392</v>
      </c>
      <c r="L106" s="17" cm="1">
        <f t="array" ref="L106">_xlfn.XLOOKUP(_xlfn.TEXTJOIN("",TRUE,$B106:$D106),$B$7:$B$23&amp;$C$7:$C$23&amp;$D$7:$D$23,L$7:L$23)/L30</f>
        <v>0.17497437741182603</v>
      </c>
      <c r="M106" s="17" cm="1">
        <f t="array" ref="M106">_xlfn.XLOOKUP(_xlfn.TEXTJOIN("",TRUE,$B106:$D106),$B$7:$B$23&amp;$C$7:$C$23&amp;$D$7:$D$23,M$7:M$23)/M30</f>
        <v>0.18268271764370153</v>
      </c>
      <c r="N106" s="17" cm="1">
        <f t="array" ref="N106">_xlfn.XLOOKUP(_xlfn.TEXTJOIN("",TRUE,$B106:$D106),$B$7:$B$23&amp;$C$7:$C$23&amp;$D$7:$D$23,N$7:N$23)/N30</f>
        <v>0.17913527931917819</v>
      </c>
      <c r="O106" s="17" cm="1">
        <f t="array" ref="O106">_xlfn.XLOOKUP(_xlfn.TEXTJOIN("",TRUE,$B106:$D106),$B$7:$B$23&amp;$C$7:$C$23&amp;$D$7:$D$23,O$7:O$23)/O30</f>
        <v>0.19880473193662385</v>
      </c>
      <c r="P106" s="17" cm="1">
        <f t="array" ref="P106">_xlfn.XLOOKUP(_xlfn.TEXTJOIN("",TRUE,$B106:$D106),$B$7:$B$23&amp;$C$7:$C$23&amp;$D$7:$D$23,P$7:P$23)/P30</f>
        <v>0.19534441840093017</v>
      </c>
      <c r="Q106" s="17" cm="1">
        <f t="array" ref="Q106">_xlfn.XLOOKUP(_xlfn.TEXTJOIN("",TRUE,$B106:$D106),$B$7:$B$23&amp;$C$7:$C$23&amp;$D$7:$D$23,Q$7:Q$23)/Q30</f>
        <v>0.19546346501227915</v>
      </c>
      <c r="R106" s="17" cm="1">
        <f t="array" ref="R106">_xlfn.XLOOKUP(_xlfn.TEXTJOIN("",TRUE,$B106:$D106),$B$7:$B$23&amp;$C$7:$C$23&amp;$D$7:$D$23,R$7:R$23)/R30</f>
        <v>0.19577951069958932</v>
      </c>
      <c r="S106" s="17" cm="1">
        <f t="array" ref="S106">_xlfn.XLOOKUP(_xlfn.TEXTJOIN("",TRUE,$B106:$D106),$B$7:$B$23&amp;$C$7:$C$23&amp;$D$7:$D$23,S$7:S$23)/S30</f>
        <v>0.19599124717364241</v>
      </c>
      <c r="T106" s="17" cm="1">
        <f t="array" ref="T106">_xlfn.XLOOKUP(_xlfn.TEXTJOIN("",TRUE,$B106:$D106),$B$7:$B$23&amp;$C$7:$C$23&amp;$D$7:$D$23,T$7:T$23)/T30</f>
        <v>0.19619356306822044</v>
      </c>
      <c r="U106" s="17" cm="1">
        <f t="array" ref="U106">_xlfn.XLOOKUP(_xlfn.TEXTJOIN("",TRUE,$B106:$D106),$B$7:$B$23&amp;$C$7:$C$23&amp;$D$7:$D$23,U$7:U$23)/U30</f>
        <v>0.19641442958798272</v>
      </c>
      <c r="V106" s="17" cm="1">
        <f t="array" ref="V106">_xlfn.XLOOKUP(_xlfn.TEXTJOIN("",TRUE,$B106:$D106),$B$7:$B$23&amp;$C$7:$C$23&amp;$D$7:$D$23,V$7:V$23)/V30</f>
        <v>0.19661968459402646</v>
      </c>
      <c r="W106" s="17" cm="1">
        <f t="array" ref="W106">_xlfn.XLOOKUP(_xlfn.TEXTJOIN("",TRUE,$B106:$D106),$B$7:$B$23&amp;$C$7:$C$23&amp;$D$7:$D$23,W$7:W$23)/W30</f>
        <v>0.19681732748800931</v>
      </c>
      <c r="X106" s="17" cm="1">
        <f t="array" ref="X106">_xlfn.XLOOKUP(_xlfn.TEXTJOIN("",TRUE,$B106:$D106),$B$7:$B$23&amp;$C$7:$C$23&amp;$D$7:$D$23,X$7:X$23)/X30</f>
        <v>0.19700818693792929</v>
      </c>
      <c r="Y106" s="17" cm="1">
        <f t="array" ref="Y106">_xlfn.XLOOKUP(_xlfn.TEXTJOIN("",TRUE,$B106:$D106),$B$7:$B$23&amp;$C$7:$C$23&amp;$D$7:$D$23,Y$7:Y$23)/Y30</f>
        <v>0.1971812980894479</v>
      </c>
    </row>
    <row r="107" spans="1:25" outlineLevel="1" x14ac:dyDescent="0.3">
      <c r="B107" s="59" t="str">
        <f t="shared" si="66"/>
        <v>Powerco</v>
      </c>
      <c r="C107" s="59" t="str">
        <f t="shared" si="66"/>
        <v>Lower</v>
      </c>
      <c r="D107" s="43" t="s">
        <v>3</v>
      </c>
      <c r="E107" s="17" cm="1">
        <f t="array" ref="E107">_xlfn.XLOOKUP(_xlfn.TEXTJOIN("",TRUE,$B107:$D107),$B$7:$B$23&amp;$C$7:$C$23&amp;$D$7:$D$23,E$7:E$23)/E31</f>
        <v>0.19613233166832245</v>
      </c>
      <c r="F107" s="17" cm="1">
        <f t="array" ref="F107">_xlfn.XLOOKUP(_xlfn.TEXTJOIN("",TRUE,$B107:$D107),$B$7:$B$23&amp;$C$7:$C$23&amp;$D$7:$D$23,F$7:F$23)/F31</f>
        <v>0.19672099865829001</v>
      </c>
      <c r="G107" s="17" cm="1">
        <f t="array" ref="G107">_xlfn.XLOOKUP(_xlfn.TEXTJOIN("",TRUE,$B107:$D107),$B$7:$B$23&amp;$C$7:$C$23&amp;$D$7:$D$23,G$7:G$23)/G31</f>
        <v>0.1958587584433483</v>
      </c>
      <c r="H107" s="17" cm="1">
        <f t="array" ref="H107">_xlfn.XLOOKUP(_xlfn.TEXTJOIN("",TRUE,$B107:$D107),$B$7:$B$23&amp;$C$7:$C$23&amp;$D$7:$D$23,H$7:H$23)/H31</f>
        <v>0.20098355802171183</v>
      </c>
      <c r="I107" s="17" cm="1">
        <f t="array" ref="I107">_xlfn.XLOOKUP(_xlfn.TEXTJOIN("",TRUE,$B107:$D107),$B$7:$B$23&amp;$C$7:$C$23&amp;$D$7:$D$23,I$7:I$23)/I31</f>
        <v>0.19765164576002353</v>
      </c>
      <c r="J107" s="17" cm="1">
        <f t="array" ref="J107">_xlfn.XLOOKUP(_xlfn.TEXTJOIN("",TRUE,$B107:$D107),$B$7:$B$23&amp;$C$7:$C$23&amp;$D$7:$D$23,J$7:J$23)/J31</f>
        <v>0.20364547149302947</v>
      </c>
      <c r="K107" s="17" cm="1">
        <f t="array" ref="K107">_xlfn.XLOOKUP(_xlfn.TEXTJOIN("",TRUE,$B107:$D107),$B$7:$B$23&amp;$C$7:$C$23&amp;$D$7:$D$23,K$7:K$23)/K31</f>
        <v>0.20397037558302689</v>
      </c>
      <c r="L107" s="17" cm="1">
        <f t="array" ref="L107">_xlfn.XLOOKUP(_xlfn.TEXTJOIN("",TRUE,$B107:$D107),$B$7:$B$23&amp;$C$7:$C$23&amp;$D$7:$D$23,L$7:L$23)/L31</f>
        <v>0.18900731510307242</v>
      </c>
      <c r="M107" s="17" cm="1">
        <f t="array" ref="M107">_xlfn.XLOOKUP(_xlfn.TEXTJOIN("",TRUE,$B107:$D107),$B$7:$B$23&amp;$C$7:$C$23&amp;$D$7:$D$23,M$7:M$23)/M31</f>
        <v>0.19760677766244597</v>
      </c>
      <c r="N107" s="17" cm="1">
        <f t="array" ref="N107">_xlfn.XLOOKUP(_xlfn.TEXTJOIN("",TRUE,$B107:$D107),$B$7:$B$23&amp;$C$7:$C$23&amp;$D$7:$D$23,N$7:N$23)/N31</f>
        <v>0.20023722463399665</v>
      </c>
      <c r="O107" s="17" cm="1">
        <f t="array" ref="O107">_xlfn.XLOOKUP(_xlfn.TEXTJOIN("",TRUE,$B107:$D107),$B$7:$B$23&amp;$C$7:$C$23&amp;$D$7:$D$23,O$7:O$23)/O31</f>
        <v>0.20463066915683051</v>
      </c>
      <c r="P107" s="17" cm="1">
        <f t="array" ref="P107">_xlfn.XLOOKUP(_xlfn.TEXTJOIN("",TRUE,$B107:$D107),$B$7:$B$23&amp;$C$7:$C$23&amp;$D$7:$D$23,P$7:P$23)/P31</f>
        <v>0.20674744152209909</v>
      </c>
      <c r="Q107" s="17" cm="1">
        <f t="array" ref="Q107">_xlfn.XLOOKUP(_xlfn.TEXTJOIN("",TRUE,$B107:$D107),$B$7:$B$23&amp;$C$7:$C$23&amp;$D$7:$D$23,Q$7:Q$23)/Q31</f>
        <v>0.20405559733852383</v>
      </c>
      <c r="R107" s="17" cm="1">
        <f t="array" ref="R107">_xlfn.XLOOKUP(_xlfn.TEXTJOIN("",TRUE,$B107:$D107),$B$7:$B$23&amp;$C$7:$C$23&amp;$D$7:$D$23,R$7:R$23)/R31</f>
        <v>0.2057403935100281</v>
      </c>
      <c r="S107" s="17" cm="1">
        <f t="array" ref="S107">_xlfn.XLOOKUP(_xlfn.TEXTJOIN("",TRUE,$B107:$D107),$B$7:$B$23&amp;$C$7:$C$23&amp;$D$7:$D$23,S$7:S$23)/S31</f>
        <v>0.20542467885598856</v>
      </c>
      <c r="T107" s="17" cm="1">
        <f t="array" ref="T107">_xlfn.XLOOKUP(_xlfn.TEXTJOIN("",TRUE,$B107:$D107),$B$7:$B$23&amp;$C$7:$C$23&amp;$D$7:$D$23,T$7:T$23)/T31</f>
        <v>0.20483496346214108</v>
      </c>
      <c r="U107" s="17" cm="1">
        <f t="array" ref="U107">_xlfn.XLOOKUP(_xlfn.TEXTJOIN("",TRUE,$B107:$D107),$B$7:$B$23&amp;$C$7:$C$23&amp;$D$7:$D$23,U$7:U$23)/U31</f>
        <v>0.20476648498388236</v>
      </c>
      <c r="V107" s="17" cm="1">
        <f t="array" ref="V107">_xlfn.XLOOKUP(_xlfn.TEXTJOIN("",TRUE,$B107:$D107),$B$7:$B$23&amp;$C$7:$C$23&amp;$D$7:$D$23,V$7:V$23)/V31</f>
        <v>0.20423174802613303</v>
      </c>
      <c r="W107" s="17" cm="1">
        <f t="array" ref="W107">_xlfn.XLOOKUP(_xlfn.TEXTJOIN("",TRUE,$B107:$D107),$B$7:$B$23&amp;$C$7:$C$23&amp;$D$7:$D$23,W$7:W$23)/W31</f>
        <v>0.20342282845753498</v>
      </c>
      <c r="X107" s="17" cm="1">
        <f t="array" ref="X107">_xlfn.XLOOKUP(_xlfn.TEXTJOIN("",TRUE,$B107:$D107),$B$7:$B$23&amp;$C$7:$C$23&amp;$D$7:$D$23,X$7:X$23)/X31</f>
        <v>0.20237848573597356</v>
      </c>
      <c r="Y107" s="17" cm="1">
        <f t="array" ref="Y107">_xlfn.XLOOKUP(_xlfn.TEXTJOIN("",TRUE,$B107:$D107),$B$7:$B$23&amp;$C$7:$C$23&amp;$D$7:$D$23,Y$7:Y$23)/Y31</f>
        <v>0.20081558546338846</v>
      </c>
    </row>
    <row r="108" spans="1:25" outlineLevel="1" x14ac:dyDescent="0.3">
      <c r="B108" s="59" t="str">
        <f t="shared" si="66"/>
        <v>GasNet</v>
      </c>
      <c r="C108" s="59" t="str">
        <f t="shared" si="66"/>
        <v>GasNet</v>
      </c>
      <c r="D108" s="43" t="s">
        <v>3</v>
      </c>
      <c r="E108" s="17" cm="1">
        <f t="array" ref="E108">_xlfn.XLOOKUP(_xlfn.TEXTJOIN("",TRUE,$B108:$D108),$B$7:$B$23&amp;$C$7:$C$23&amp;$D$7:$D$23,E$7:E$23)/E32</f>
        <v>9.9044309296264121E-2</v>
      </c>
      <c r="F108" s="17" cm="1">
        <f t="array" ref="F108">_xlfn.XLOOKUP(_xlfn.TEXTJOIN("",TRUE,$B108:$D108),$B$7:$B$23&amp;$C$7:$C$23&amp;$D$7:$D$23,F$7:F$23)/F32</f>
        <v>0.10216998191681737</v>
      </c>
      <c r="G108" s="17" cm="1">
        <f t="array" ref="G108">_xlfn.XLOOKUP(_xlfn.TEXTJOIN("",TRUE,$B108:$D108),$B$7:$B$23&amp;$C$7:$C$23&amp;$D$7:$D$23,G$7:G$23)/G32</f>
        <v>0.10222222222222223</v>
      </c>
      <c r="H108" s="17" cm="1">
        <f t="array" ref="H108">_xlfn.XLOOKUP(_xlfn.TEXTJOIN("",TRUE,$B108:$D108),$B$7:$B$23&amp;$C$7:$C$23&amp;$D$7:$D$23,H$7:H$23)/H32</f>
        <v>9.148766905330151E-2</v>
      </c>
      <c r="I108" s="17" cm="1">
        <f t="array" ref="I108">_xlfn.XLOOKUP(_xlfn.TEXTJOIN("",TRUE,$B108:$D108),$B$7:$B$23&amp;$C$7:$C$23&amp;$D$7:$D$23,I$7:I$23)/I32</f>
        <v>0.15818759936406995</v>
      </c>
      <c r="J108" s="17" cm="1">
        <f t="array" ref="J108">_xlfn.XLOOKUP(_xlfn.TEXTJOIN("",TRUE,$B108:$D108),$B$7:$B$23&amp;$C$7:$C$23&amp;$D$7:$D$23,J$7:J$23)/J32</f>
        <v>0.17483660130718953</v>
      </c>
      <c r="K108" s="17" cm="1">
        <f t="array" ref="K108">_xlfn.XLOOKUP(_xlfn.TEXTJOIN("",TRUE,$B108:$D108),$B$7:$B$23&amp;$C$7:$C$23&amp;$D$7:$D$23,K$7:K$23)/K32</f>
        <v>0.16103692065985861</v>
      </c>
      <c r="L108" s="17" cm="1">
        <f t="array" ref="L108">_xlfn.XLOOKUP(_xlfn.TEXTJOIN("",TRUE,$B108:$D108),$B$7:$B$23&amp;$C$7:$C$23&amp;$D$7:$D$23,L$7:L$23)/L32</f>
        <v>0.16206680025054768</v>
      </c>
      <c r="M108" s="17" cm="1">
        <f t="array" ref="M108">_xlfn.XLOOKUP(_xlfn.TEXTJOIN("",TRUE,$B108:$D108),$B$7:$B$23&amp;$C$7:$C$23&amp;$D$7:$D$23,M$7:M$23)/M32</f>
        <v>0.14867086307819002</v>
      </c>
      <c r="N108" s="17" cm="1">
        <f t="array" ref="N108">_xlfn.XLOOKUP(_xlfn.TEXTJOIN("",TRUE,$B108:$D108),$B$7:$B$23&amp;$C$7:$C$23&amp;$D$7:$D$23,N$7:N$23)/N32</f>
        <v>0.11836269633187131</v>
      </c>
      <c r="O108" s="17" cm="1">
        <f t="array" ref="O108">_xlfn.XLOOKUP(_xlfn.TEXTJOIN("",TRUE,$B108:$D108),$B$7:$B$23&amp;$C$7:$C$23&amp;$D$7:$D$23,O$7:O$23)/O32</f>
        <v>0.11853088480801335</v>
      </c>
      <c r="P108" s="17" cm="1">
        <f t="array" ref="P108">_xlfn.XLOOKUP(_xlfn.TEXTJOIN("",TRUE,$B108:$D108),$B$7:$B$23&amp;$C$7:$C$23&amp;$D$7:$D$23,P$7:P$23)/P32</f>
        <v>0.11607616023194099</v>
      </c>
      <c r="Q108" s="17" cm="1">
        <f t="array" ref="Q108">_xlfn.XLOOKUP(_xlfn.TEXTJOIN("",TRUE,$B108:$D108),$B$7:$B$23&amp;$C$7:$C$23&amp;$D$7:$D$23,Q$7:Q$23)/Q32</f>
        <v>0.11610402193539249</v>
      </c>
      <c r="R108" s="17" cm="1">
        <f t="array" ref="R108">_xlfn.XLOOKUP(_xlfn.TEXTJOIN("",TRUE,$B108:$D108),$B$7:$B$23&amp;$C$7:$C$23&amp;$D$7:$D$23,R$7:R$23)/R32</f>
        <v>0.1160976161330614</v>
      </c>
      <c r="S108" s="17" cm="1">
        <f t="array" ref="S108">_xlfn.XLOOKUP(_xlfn.TEXTJOIN("",TRUE,$B108:$D108),$B$7:$B$23&amp;$C$7:$C$23&amp;$D$7:$D$23,S$7:S$23)/S32</f>
        <v>0.11608665362827848</v>
      </c>
      <c r="T108" s="17" cm="1">
        <f t="array" ref="T108">_xlfn.XLOOKUP(_xlfn.TEXTJOIN("",TRUE,$B108:$D108),$B$7:$B$23&amp;$C$7:$C$23&amp;$D$7:$D$23,T$7:T$23)/T32</f>
        <v>0.11607311833350709</v>
      </c>
      <c r="U108" s="17" cm="1">
        <f t="array" ref="U108">_xlfn.XLOOKUP(_xlfn.TEXTJOIN("",TRUE,$B108:$D108),$B$7:$B$23&amp;$C$7:$C$23&amp;$D$7:$D$23,U$7:U$23)/U32</f>
        <v>0.11606191346988404</v>
      </c>
      <c r="V108" s="17" cm="1">
        <f t="array" ref="V108">_xlfn.XLOOKUP(_xlfn.TEXTJOIN("",TRUE,$B108:$D108),$B$7:$B$23&amp;$C$7:$C$23&amp;$D$7:$D$23,V$7:V$23)/V32</f>
        <v>0.11604630632825114</v>
      </c>
      <c r="W108" s="17" cm="1">
        <f t="array" ref="W108">_xlfn.XLOOKUP(_xlfn.TEXTJOIN("",TRUE,$B108:$D108),$B$7:$B$23&amp;$C$7:$C$23&amp;$D$7:$D$23,W$7:W$23)/W32</f>
        <v>0.11602938386305932</v>
      </c>
      <c r="X108" s="17" cm="1">
        <f t="array" ref="X108">_xlfn.XLOOKUP(_xlfn.TEXTJOIN("",TRUE,$B108:$D108),$B$7:$B$23&amp;$C$7:$C$23&amp;$D$7:$D$23,X$7:X$23)/X32</f>
        <v>0.11601115986589866</v>
      </c>
      <c r="Y108" s="17" cm="1">
        <f t="array" ref="Y108">_xlfn.XLOOKUP(_xlfn.TEXTJOIN("",TRUE,$B108:$D108),$B$7:$B$23&amp;$C$7:$C$23&amp;$D$7:$D$23,Y$7:Y$23)/Y32</f>
        <v>0.11599164799205543</v>
      </c>
    </row>
    <row r="109" spans="1:25" outlineLevel="1" x14ac:dyDescent="0.3">
      <c r="B109" s="59" t="str">
        <f t="shared" si="66"/>
        <v>Powerco</v>
      </c>
      <c r="C109" s="59" t="str">
        <f t="shared" si="66"/>
        <v>All</v>
      </c>
      <c r="D109" s="43" t="s">
        <v>3</v>
      </c>
      <c r="E109" s="57">
        <f t="shared" ref="E109:Y109" si="67">E25/E33</f>
        <v>0.1712240050122889</v>
      </c>
      <c r="F109" s="57">
        <f t="shared" si="67"/>
        <v>0.17067438185959197</v>
      </c>
      <c r="G109" s="57">
        <f t="shared" si="67"/>
        <v>0.17411781950931368</v>
      </c>
      <c r="H109" s="57">
        <f t="shared" si="67"/>
        <v>0.18595990053109493</v>
      </c>
      <c r="I109" s="57">
        <f t="shared" si="67"/>
        <v>0.19039162205330268</v>
      </c>
      <c r="J109" s="57">
        <f t="shared" si="67"/>
        <v>0.19141234013225392</v>
      </c>
      <c r="K109" s="57">
        <f t="shared" si="67"/>
        <v>0.19175067346627583</v>
      </c>
      <c r="L109" s="57">
        <f t="shared" si="67"/>
        <v>0.18107898888842436</v>
      </c>
      <c r="M109" s="57">
        <f t="shared" si="67"/>
        <v>0.18896284018139442</v>
      </c>
      <c r="N109" s="57">
        <f t="shared" si="67"/>
        <v>0.18788200854243092</v>
      </c>
      <c r="O109" s="57">
        <f t="shared" si="67"/>
        <v>0.20137228491400588</v>
      </c>
      <c r="P109" s="57">
        <f t="shared" si="67"/>
        <v>0.20031915351909771</v>
      </c>
      <c r="Q109" s="57">
        <f t="shared" si="67"/>
        <v>0.19924091387672749</v>
      </c>
      <c r="R109" s="57">
        <f t="shared" si="67"/>
        <v>0.20014251089665602</v>
      </c>
      <c r="S109" s="57">
        <f t="shared" si="67"/>
        <v>0.20012929379075528</v>
      </c>
      <c r="T109" s="57">
        <f t="shared" si="67"/>
        <v>0.19999249366406213</v>
      </c>
      <c r="U109" s="57">
        <f t="shared" si="67"/>
        <v>0.20008916165900431</v>
      </c>
      <c r="V109" s="57">
        <f t="shared" si="67"/>
        <v>0.19997570037852269</v>
      </c>
      <c r="W109" s="57">
        <f t="shared" si="67"/>
        <v>0.19973766921513642</v>
      </c>
      <c r="X109" s="57">
        <f t="shared" si="67"/>
        <v>0.19939054087639682</v>
      </c>
      <c r="Y109" s="57">
        <f t="shared" si="67"/>
        <v>0.19880127430232652</v>
      </c>
    </row>
    <row r="110" spans="1:25" outlineLevel="1" x14ac:dyDescent="0.3">
      <c r="B110" t="s">
        <v>36</v>
      </c>
      <c r="C110" t="s">
        <v>21</v>
      </c>
      <c r="E110" s="58">
        <f t="shared" ref="E110:Y110" si="68">E36/E38</f>
        <v>0.1780532515002681</v>
      </c>
      <c r="F110" s="58">
        <f t="shared" si="68"/>
        <v>0.18328602609187822</v>
      </c>
      <c r="G110" s="58">
        <f t="shared" si="68"/>
        <v>0.18978789112732619</v>
      </c>
      <c r="H110" s="58">
        <f t="shared" si="68"/>
        <v>0.19264539825370122</v>
      </c>
      <c r="I110" s="58">
        <f t="shared" si="68"/>
        <v>0.2007773036885159</v>
      </c>
      <c r="J110" s="58">
        <f t="shared" si="68"/>
        <v>0.20522316197041604</v>
      </c>
      <c r="K110" s="58">
        <f t="shared" si="68"/>
        <v>0.20269139237174802</v>
      </c>
      <c r="L110" s="58">
        <f t="shared" si="68"/>
        <v>0.19316507796606763</v>
      </c>
      <c r="M110" s="58">
        <f t="shared" si="68"/>
        <v>0.1961609872478306</v>
      </c>
      <c r="N110" s="58">
        <f t="shared" si="68"/>
        <v>0.19485786343029576</v>
      </c>
      <c r="O110" s="58">
        <f t="shared" si="68"/>
        <v>0.20704074117752552</v>
      </c>
      <c r="P110" s="58">
        <f t="shared" si="68"/>
        <v>0.2137064302621528</v>
      </c>
      <c r="Q110" s="58">
        <f t="shared" si="68"/>
        <v>0.21300947712990875</v>
      </c>
      <c r="R110" s="58">
        <f t="shared" si="68"/>
        <v>0.21190541295509507</v>
      </c>
      <c r="S110" s="58">
        <f t="shared" si="68"/>
        <v>0.21082259487180391</v>
      </c>
      <c r="T110" s="58">
        <f t="shared" si="68"/>
        <v>0.20994627453532444</v>
      </c>
      <c r="U110" s="58">
        <f t="shared" si="68"/>
        <v>0.20916547559619431</v>
      </c>
      <c r="V110" s="58">
        <f t="shared" si="68"/>
        <v>0.20829891648464893</v>
      </c>
      <c r="W110" s="58">
        <f t="shared" si="68"/>
        <v>0.20741375000208925</v>
      </c>
      <c r="X110" s="58">
        <f t="shared" si="68"/>
        <v>0.20641062122603362</v>
      </c>
      <c r="Y110" s="58">
        <f t="shared" si="68"/>
        <v>0.20516617896159792</v>
      </c>
    </row>
    <row r="111" spans="1:25" outlineLevel="1" x14ac:dyDescent="0.3"/>
    <row r="112" spans="1:25" outlineLevel="1" x14ac:dyDescent="0.3">
      <c r="A112" t="s">
        <v>50</v>
      </c>
    </row>
    <row r="113" spans="2:28" outlineLevel="1" x14ac:dyDescent="0.3">
      <c r="B113" s="59" t="str">
        <f>B95</f>
        <v>Vector</v>
      </c>
      <c r="C113" s="59" t="str">
        <f>C95</f>
        <v>Auck</v>
      </c>
      <c r="D113" s="43" t="s">
        <v>4</v>
      </c>
      <c r="E113" s="60">
        <f t="shared" ref="E113:Y113" si="69">1-SUM(E95,E104)</f>
        <v>0.59010364426613171</v>
      </c>
      <c r="F113" s="60">
        <f t="shared" si="69"/>
        <v>0.59386146827042718</v>
      </c>
      <c r="G113" s="60">
        <f t="shared" si="69"/>
        <v>0.58295640746410116</v>
      </c>
      <c r="H113" s="60">
        <f t="shared" si="69"/>
        <v>0.60438085698013877</v>
      </c>
      <c r="I113" s="60">
        <f t="shared" si="69"/>
        <v>0.60114542183335784</v>
      </c>
      <c r="J113" s="60">
        <f t="shared" si="69"/>
        <v>0.59817788891081025</v>
      </c>
      <c r="K113" s="60">
        <f t="shared" si="69"/>
        <v>0.59872472521930065</v>
      </c>
      <c r="L113" s="60">
        <f t="shared" si="69"/>
        <v>0.59609882232785993</v>
      </c>
      <c r="M113" s="60">
        <f t="shared" si="69"/>
        <v>0.59308550913969915</v>
      </c>
      <c r="N113" s="60">
        <f t="shared" si="69"/>
        <v>0.58893681873086079</v>
      </c>
      <c r="O113" s="60">
        <f t="shared" si="69"/>
        <v>0.58770811305439774</v>
      </c>
      <c r="P113" s="60">
        <f t="shared" si="69"/>
        <v>0.56319519040315913</v>
      </c>
      <c r="Q113" s="60">
        <f t="shared" si="69"/>
        <v>0.550632420682312</v>
      </c>
      <c r="R113" s="60">
        <f t="shared" si="69"/>
        <v>0.53614219653001094</v>
      </c>
      <c r="S113" s="60">
        <f t="shared" si="69"/>
        <v>0.5236629902133112</v>
      </c>
      <c r="T113" s="60">
        <f t="shared" si="69"/>
        <v>0.51497474516368413</v>
      </c>
      <c r="U113" s="60">
        <f t="shared" si="69"/>
        <v>0.50548164429818465</v>
      </c>
      <c r="V113" s="60">
        <f t="shared" si="69"/>
        <v>0.49593905885130218</v>
      </c>
      <c r="W113" s="60">
        <f t="shared" si="69"/>
        <v>0.48528423373331864</v>
      </c>
      <c r="X113" s="60">
        <f t="shared" si="69"/>
        <v>0.47358156732549084</v>
      </c>
      <c r="Y113" s="60">
        <f t="shared" si="69"/>
        <v>0.45988975771395313</v>
      </c>
    </row>
    <row r="114" spans="2:28" outlineLevel="1" x14ac:dyDescent="0.3">
      <c r="B114" s="59" t="str">
        <f t="shared" ref="B114:C119" si="70">B96</f>
        <v>First Gas</v>
      </c>
      <c r="C114" s="59" t="str">
        <f t="shared" si="70"/>
        <v>NonAuck</v>
      </c>
      <c r="D114" s="43" t="s">
        <v>4</v>
      </c>
      <c r="E114" s="60">
        <f t="shared" ref="E114:Y114" si="71">1-SUM(E96,E105)</f>
        <v>0.72795676133955067</v>
      </c>
      <c r="F114" s="60">
        <f t="shared" si="71"/>
        <v>0.72519871993393203</v>
      </c>
      <c r="G114" s="60">
        <f t="shared" si="71"/>
        <v>0.71614449441128092</v>
      </c>
      <c r="H114" s="60">
        <f t="shared" si="71"/>
        <v>0.69908442053527176</v>
      </c>
      <c r="I114" s="60">
        <f t="shared" si="71"/>
        <v>0.68686537617358012</v>
      </c>
      <c r="J114" s="60">
        <f t="shared" si="71"/>
        <v>0.67414146162842048</v>
      </c>
      <c r="K114" s="60">
        <f t="shared" si="71"/>
        <v>0.69016169684902495</v>
      </c>
      <c r="L114" s="60">
        <f t="shared" si="71"/>
        <v>0.70531602767573354</v>
      </c>
      <c r="M114" s="60">
        <f t="shared" si="71"/>
        <v>0.70240976533726185</v>
      </c>
      <c r="N114" s="60">
        <f t="shared" si="71"/>
        <v>0.70763117742922255</v>
      </c>
      <c r="O114" s="60">
        <f t="shared" si="71"/>
        <v>0.67395193989568014</v>
      </c>
      <c r="P114" s="60">
        <f t="shared" si="71"/>
        <v>0.68017546517317917</v>
      </c>
      <c r="Q114" s="60">
        <f t="shared" si="71"/>
        <v>0.67542726965152866</v>
      </c>
      <c r="R114" s="60">
        <f t="shared" si="71"/>
        <v>0.67424801739694362</v>
      </c>
      <c r="S114" s="60">
        <f t="shared" si="71"/>
        <v>0.67110025711200538</v>
      </c>
      <c r="T114" s="60">
        <f t="shared" si="71"/>
        <v>0.66802447836127266</v>
      </c>
      <c r="U114" s="60">
        <f t="shared" si="71"/>
        <v>0.66384634680585364</v>
      </c>
      <c r="V114" s="60">
        <f t="shared" si="71"/>
        <v>0.65975629939553393</v>
      </c>
      <c r="W114" s="60">
        <f t="shared" si="71"/>
        <v>0.65422699445410248</v>
      </c>
      <c r="X114" s="60">
        <f t="shared" si="71"/>
        <v>0.64882893419918797</v>
      </c>
      <c r="Y114" s="60">
        <f t="shared" si="71"/>
        <v>0.64367657964145031</v>
      </c>
    </row>
    <row r="115" spans="2:28" outlineLevel="1" x14ac:dyDescent="0.3">
      <c r="B115" s="59" t="str">
        <f t="shared" si="70"/>
        <v>Powerco</v>
      </c>
      <c r="C115" s="59" t="str">
        <f t="shared" si="70"/>
        <v>Central</v>
      </c>
      <c r="D115" s="43" t="s">
        <v>4</v>
      </c>
      <c r="E115" s="60">
        <f t="shared" ref="E115:Y115" si="72">1-SUM(E97,E106)</f>
        <v>0.64067953391471932</v>
      </c>
      <c r="F115" s="60">
        <f t="shared" si="72"/>
        <v>0.64481573927039071</v>
      </c>
      <c r="G115" s="60">
        <f t="shared" si="72"/>
        <v>0.63105917452735283</v>
      </c>
      <c r="H115" s="60">
        <f t="shared" si="72"/>
        <v>0.61135132728556452</v>
      </c>
      <c r="I115" s="60">
        <f t="shared" si="72"/>
        <v>0.58828197312372488</v>
      </c>
      <c r="J115" s="60">
        <f t="shared" si="72"/>
        <v>0.59771714039921231</v>
      </c>
      <c r="K115" s="60">
        <f t="shared" si="72"/>
        <v>0.59726704385132678</v>
      </c>
      <c r="L115" s="60">
        <f t="shared" si="72"/>
        <v>0.59233934380838227</v>
      </c>
      <c r="M115" s="60">
        <f t="shared" si="72"/>
        <v>0.59623148798668679</v>
      </c>
      <c r="N115" s="60">
        <f t="shared" si="72"/>
        <v>0.60783110607408775</v>
      </c>
      <c r="O115" s="60">
        <f t="shared" si="72"/>
        <v>0.5684046933300575</v>
      </c>
      <c r="P115" s="60">
        <f t="shared" si="72"/>
        <v>0.57489954490289952</v>
      </c>
      <c r="Q115" s="60">
        <f t="shared" si="72"/>
        <v>0.56980892785169546</v>
      </c>
      <c r="R115" s="60">
        <f t="shared" si="72"/>
        <v>0.57504489226787303</v>
      </c>
      <c r="S115" s="60">
        <f t="shared" si="72"/>
        <v>0.57560087136230054</v>
      </c>
      <c r="T115" s="60">
        <f t="shared" si="72"/>
        <v>0.5755118574265965</v>
      </c>
      <c r="U115" s="60">
        <f t="shared" si="72"/>
        <v>0.57663975444051963</v>
      </c>
      <c r="V115" s="60">
        <f t="shared" si="72"/>
        <v>0.5766755092377791</v>
      </c>
      <c r="W115" s="60">
        <f t="shared" si="72"/>
        <v>0.57606966081243471</v>
      </c>
      <c r="X115" s="60">
        <f t="shared" si="72"/>
        <v>0.57491360208237718</v>
      </c>
      <c r="Y115" s="60">
        <f t="shared" si="72"/>
        <v>0.5725423638134518</v>
      </c>
    </row>
    <row r="116" spans="2:28" outlineLevel="1" x14ac:dyDescent="0.3">
      <c r="B116" s="59" t="str">
        <f t="shared" si="70"/>
        <v>Powerco</v>
      </c>
      <c r="C116" s="59" t="str">
        <f t="shared" si="70"/>
        <v>Lower</v>
      </c>
      <c r="D116" s="43" t="s">
        <v>4</v>
      </c>
      <c r="E116" s="60">
        <f t="shared" ref="E116:Y116" si="73">1-SUM(E98,E107)</f>
        <v>0.28568200430094104</v>
      </c>
      <c r="F116" s="60">
        <f t="shared" si="73"/>
        <v>0.27694192654287386</v>
      </c>
      <c r="G116" s="60">
        <f t="shared" si="73"/>
        <v>0.27944909625342262</v>
      </c>
      <c r="H116" s="60">
        <f t="shared" si="73"/>
        <v>0.27700756961210304</v>
      </c>
      <c r="I116" s="60">
        <f t="shared" si="73"/>
        <v>0.25987062199616995</v>
      </c>
      <c r="J116" s="60">
        <f t="shared" si="73"/>
        <v>0.26031986260022277</v>
      </c>
      <c r="K116" s="60">
        <f t="shared" si="73"/>
        <v>0.25782312669758978</v>
      </c>
      <c r="L116" s="60">
        <f t="shared" si="73"/>
        <v>0.25912925437969958</v>
      </c>
      <c r="M116" s="60">
        <f t="shared" si="73"/>
        <v>0.24765102253190829</v>
      </c>
      <c r="N116" s="60">
        <f t="shared" si="73"/>
        <v>0.24847672250758923</v>
      </c>
      <c r="O116" s="60">
        <f t="shared" si="73"/>
        <v>0.25517479630550843</v>
      </c>
      <c r="P116" s="60">
        <f t="shared" si="73"/>
        <v>0.24783511262658497</v>
      </c>
      <c r="Q116" s="60">
        <f t="shared" si="73"/>
        <v>0.242294693266631</v>
      </c>
      <c r="R116" s="60">
        <f t="shared" si="73"/>
        <v>0.24614204901759984</v>
      </c>
      <c r="S116" s="60">
        <f t="shared" si="73"/>
        <v>0.24573618792381113</v>
      </c>
      <c r="T116" s="60">
        <f t="shared" si="73"/>
        <v>0.24474021890013531</v>
      </c>
      <c r="U116" s="60">
        <f t="shared" si="73"/>
        <v>0.24486222930933332</v>
      </c>
      <c r="V116" s="60">
        <f t="shared" si="73"/>
        <v>0.24398296296313604</v>
      </c>
      <c r="W116" s="60">
        <f t="shared" si="73"/>
        <v>0.2425175071689446</v>
      </c>
      <c r="X116" s="60">
        <f t="shared" si="73"/>
        <v>0.240554998551197</v>
      </c>
      <c r="Y116" s="60">
        <f t="shared" si="73"/>
        <v>0.23750406928644452</v>
      </c>
    </row>
    <row r="117" spans="2:28" outlineLevel="1" x14ac:dyDescent="0.3">
      <c r="B117" s="59" t="str">
        <f t="shared" si="70"/>
        <v>GasNet</v>
      </c>
      <c r="C117" s="59" t="str">
        <f t="shared" si="70"/>
        <v>GasNet</v>
      </c>
      <c r="D117" s="43" t="s">
        <v>4</v>
      </c>
      <c r="E117" s="60">
        <f t="shared" ref="E117:Y117" si="74">1-SUM(E99,E108)</f>
        <v>0.685490877497828</v>
      </c>
      <c r="F117" s="60">
        <f t="shared" si="74"/>
        <v>0.69077757685352625</v>
      </c>
      <c r="G117" s="60">
        <f t="shared" si="74"/>
        <v>0.67288888888888887</v>
      </c>
      <c r="H117" s="60">
        <f t="shared" si="74"/>
        <v>0.71519490851233103</v>
      </c>
      <c r="I117" s="60">
        <f t="shared" si="74"/>
        <v>0.64785373608903019</v>
      </c>
      <c r="J117" s="60">
        <f t="shared" si="74"/>
        <v>0.62990196078431371</v>
      </c>
      <c r="K117" s="60">
        <f t="shared" si="74"/>
        <v>0.64728986645718778</v>
      </c>
      <c r="L117" s="60">
        <f t="shared" si="74"/>
        <v>0.65043690031380785</v>
      </c>
      <c r="M117" s="60">
        <f t="shared" si="74"/>
        <v>0.6621962771789579</v>
      </c>
      <c r="N117" s="60">
        <f t="shared" si="74"/>
        <v>0.68868687363700953</v>
      </c>
      <c r="O117" s="60">
        <f t="shared" si="74"/>
        <v>0.69198664440734559</v>
      </c>
      <c r="P117" s="60">
        <f t="shared" si="74"/>
        <v>0.6975401971180335</v>
      </c>
      <c r="Q117" s="60">
        <f t="shared" si="74"/>
        <v>0.69483913722649737</v>
      </c>
      <c r="R117" s="60">
        <f t="shared" si="74"/>
        <v>0.69561851965950661</v>
      </c>
      <c r="S117" s="60">
        <f t="shared" si="74"/>
        <v>0.69686122311137044</v>
      </c>
      <c r="T117" s="60">
        <f t="shared" si="74"/>
        <v>0.69824410130229009</v>
      </c>
      <c r="U117" s="60">
        <f t="shared" si="74"/>
        <v>0.69927479267856063</v>
      </c>
      <c r="V117" s="60">
        <f t="shared" si="74"/>
        <v>0.70061053717783672</v>
      </c>
      <c r="W117" s="60">
        <f t="shared" si="74"/>
        <v>0.70193828221754817</v>
      </c>
      <c r="X117" s="60">
        <f t="shared" si="74"/>
        <v>0.70325807959868569</v>
      </c>
      <c r="Y117" s="60">
        <f t="shared" si="74"/>
        <v>0.70456998079646882</v>
      </c>
    </row>
    <row r="118" spans="2:28" outlineLevel="1" x14ac:dyDescent="0.3">
      <c r="B118" s="59" t="str">
        <f t="shared" si="70"/>
        <v>Powerco</v>
      </c>
      <c r="C118" s="59" t="str">
        <f t="shared" si="70"/>
        <v>All</v>
      </c>
      <c r="D118" s="43" t="s">
        <v>4</v>
      </c>
      <c r="E118" s="60">
        <f t="shared" ref="E118:Y118" si="75">1-SUM(E100,E109)</f>
        <v>0.50019571391668316</v>
      </c>
      <c r="F118" s="60">
        <f t="shared" si="75"/>
        <v>0.49973183055105419</v>
      </c>
      <c r="G118" s="60">
        <f t="shared" si="75"/>
        <v>0.49004108684252545</v>
      </c>
      <c r="H118" s="60">
        <f t="shared" si="75"/>
        <v>0.47190432422388273</v>
      </c>
      <c r="I118" s="60">
        <f t="shared" si="75"/>
        <v>0.44631969408765015</v>
      </c>
      <c r="J118" s="60">
        <f t="shared" si="75"/>
        <v>0.4562480083196605</v>
      </c>
      <c r="K118" s="60">
        <f t="shared" si="75"/>
        <v>0.45430312477056978</v>
      </c>
      <c r="L118" s="60">
        <f t="shared" si="75"/>
        <v>0.44738622131902928</v>
      </c>
      <c r="M118" s="60">
        <f t="shared" si="75"/>
        <v>0.44954700437079931</v>
      </c>
      <c r="N118" s="60">
        <f t="shared" si="75"/>
        <v>0.4588791757495494</v>
      </c>
      <c r="O118" s="60">
        <f t="shared" si="75"/>
        <v>0.43036092040352458</v>
      </c>
      <c r="P118" s="60">
        <f t="shared" si="75"/>
        <v>0.43221291699209552</v>
      </c>
      <c r="Q118" s="60">
        <f t="shared" si="75"/>
        <v>0.42582042458515645</v>
      </c>
      <c r="R118" s="60">
        <f t="shared" si="75"/>
        <v>0.43098103796643517</v>
      </c>
      <c r="S118" s="60">
        <f t="shared" si="75"/>
        <v>0.43090321695917144</v>
      </c>
      <c r="T118" s="60">
        <f t="shared" si="75"/>
        <v>0.43009810033244666</v>
      </c>
      <c r="U118" s="60">
        <f t="shared" si="75"/>
        <v>0.43066448796392431</v>
      </c>
      <c r="V118" s="60">
        <f t="shared" si="75"/>
        <v>0.42999761478242948</v>
      </c>
      <c r="W118" s="60">
        <f t="shared" si="75"/>
        <v>0.42860374158055281</v>
      </c>
      <c r="X118" s="60">
        <f t="shared" si="75"/>
        <v>0.42658655996824046</v>
      </c>
      <c r="Y118" s="60">
        <f t="shared" si="75"/>
        <v>0.42319972475057444</v>
      </c>
    </row>
    <row r="119" spans="2:28" outlineLevel="1" x14ac:dyDescent="0.3">
      <c r="B119" s="59" t="str">
        <f t="shared" si="70"/>
        <v>NZ</v>
      </c>
      <c r="C119" s="59" t="str">
        <f t="shared" si="70"/>
        <v>All</v>
      </c>
      <c r="D119" t="s">
        <v>4</v>
      </c>
      <c r="E119" s="60">
        <f t="shared" ref="E119:Y119" si="76">1-SUM(E101,E110)</f>
        <v>0.61005309735870572</v>
      </c>
      <c r="F119" s="60">
        <f t="shared" si="76"/>
        <v>0.61091359997918804</v>
      </c>
      <c r="G119" s="60">
        <f t="shared" si="76"/>
        <v>0.60101142263034968</v>
      </c>
      <c r="H119" s="60">
        <f t="shared" si="76"/>
        <v>0.60070562125752347</v>
      </c>
      <c r="I119" s="60">
        <f t="shared" si="76"/>
        <v>0.58566608630195405</v>
      </c>
      <c r="J119" s="60">
        <f t="shared" si="76"/>
        <v>0.58251262268522686</v>
      </c>
      <c r="K119" s="60">
        <f t="shared" si="76"/>
        <v>0.58732010392274403</v>
      </c>
      <c r="L119" s="60">
        <f t="shared" si="76"/>
        <v>0.58980429010620661</v>
      </c>
      <c r="M119" s="60">
        <f t="shared" si="76"/>
        <v>0.58826902193887376</v>
      </c>
      <c r="N119" s="60">
        <f t="shared" si="76"/>
        <v>0.59264578850126037</v>
      </c>
      <c r="O119" s="60">
        <f t="shared" si="76"/>
        <v>0.57439047602854898</v>
      </c>
      <c r="P119" s="60">
        <f t="shared" si="76"/>
        <v>0.56686245870764784</v>
      </c>
      <c r="Q119" s="60">
        <f t="shared" si="76"/>
        <v>0.55840677520897075</v>
      </c>
      <c r="R119" s="60">
        <f t="shared" si="76"/>
        <v>0.55328472703960729</v>
      </c>
      <c r="S119" s="60">
        <f t="shared" si="76"/>
        <v>0.54740532573843237</v>
      </c>
      <c r="T119" s="60">
        <f t="shared" si="76"/>
        <v>0.54287536448128026</v>
      </c>
      <c r="U119" s="60">
        <f t="shared" si="76"/>
        <v>0.53784693390810601</v>
      </c>
      <c r="V119" s="60">
        <f t="shared" si="76"/>
        <v>0.53272927665388436</v>
      </c>
      <c r="W119" s="60">
        <f t="shared" si="76"/>
        <v>0.52646362714857897</v>
      </c>
      <c r="X119" s="60">
        <f t="shared" si="76"/>
        <v>0.51989552031098996</v>
      </c>
      <c r="Y119" s="60">
        <f t="shared" si="76"/>
        <v>0.51262639757442541</v>
      </c>
    </row>
    <row r="120" spans="2:28" outlineLevel="1" x14ac:dyDescent="0.3"/>
    <row r="121" spans="2:28" ht="14.5" outlineLevel="1" x14ac:dyDescent="0.35">
      <c r="B121" s="11" t="s">
        <v>51</v>
      </c>
    </row>
    <row r="122" spans="2:28" outlineLevel="1" x14ac:dyDescent="0.3">
      <c r="B122" t="s">
        <v>12</v>
      </c>
      <c r="C122" t="s">
        <v>13</v>
      </c>
      <c r="D122" t="s">
        <v>2</v>
      </c>
      <c r="E122" cm="1">
        <f t="array" ref="E122">_xlfn.XMATCH($C122&amp;$D122,$C$8:$C$34&amp;$D$8:$D$34)</f>
        <v>1</v>
      </c>
      <c r="F122" s="17" cm="1">
        <f t="array" ref="F122">INDEX(F$8:F$34,$E122)/INDEX(E$8:E$34,$E122)-1</f>
        <v>-2.931745304626665E-2</v>
      </c>
      <c r="G122" s="17" cm="1">
        <f t="array" ref="G122">INDEX(G$8:G$34,$E122)/INDEX(F$8:F$34,$E122)-1</f>
        <v>3.4024539877300697E-2</v>
      </c>
      <c r="H122" s="17" cm="1">
        <f t="array" ref="H122">INDEX(H$8:H$34,$E122)/INDEX(G$8:G$34,$E122)-1</f>
        <v>6.2527554678065478E-2</v>
      </c>
      <c r="I122" s="17" cm="1">
        <f t="array" ref="I122">INDEX(I$8:I$34,$E122)/INDEX(H$8:H$34,$E122)-1</f>
        <v>2.5069777870557308E-2</v>
      </c>
      <c r="J122" s="17" cm="1">
        <f t="array" ref="J122">INDEX(J$8:J$34,$E122)/INDEX(I$8:I$34,$E122)-1</f>
        <v>1.2953038948370077E-2</v>
      </c>
      <c r="K122" s="17" cm="1">
        <f t="array" ref="K122">INDEX(K$8:K$34,$E122)/INDEX(J$8:J$34,$E122)-1</f>
        <v>2.9263098587355429E-3</v>
      </c>
      <c r="L122" s="17" cm="1">
        <f t="array" ref="L122">INDEX(L$8:L$34,$E122)/INDEX(K$8:K$34,$E122)-1</f>
        <v>2.6254169497202051E-2</v>
      </c>
      <c r="M122" s="17" cm="1">
        <f t="array" ref="M122">INDEX(M$8:M$34,$E122)/INDEX(L$8:L$34,$E122)-1</f>
        <v>1.5654484035039218E-3</v>
      </c>
      <c r="N122" s="17" cm="1">
        <f t="array" ref="N122">INDEX(N$8:N$34,$E122)/INDEX(M$8:M$34,$E122)-1</f>
        <v>-4.9951043338683832E-2</v>
      </c>
      <c r="O122" s="17" cm="1">
        <f t="array" ref="O122">INDEX(O$8:O$34,$E122)/INDEX(N$8:N$34,$E122)-1</f>
        <v>8.1072108305646484E-3</v>
      </c>
      <c r="P122" s="17" cm="1">
        <f t="array" ref="P122">INDEX(P$8:P$34,$E122)/INDEX(O$8:O$34,$E122)-1</f>
        <v>-2.2623135722892873E-2</v>
      </c>
      <c r="Q122" s="17"/>
      <c r="R122" s="17"/>
      <c r="S122" s="17"/>
      <c r="T122" s="17"/>
      <c r="U122" s="17"/>
      <c r="V122" s="17"/>
      <c r="W122" s="17"/>
      <c r="X122" s="17"/>
      <c r="Y122" s="17"/>
      <c r="AA122" s="34"/>
      <c r="AB122" s="27"/>
    </row>
    <row r="123" spans="2:28" outlineLevel="1" x14ac:dyDescent="0.3">
      <c r="B123" t="s">
        <v>12</v>
      </c>
      <c r="C123" t="s">
        <v>13</v>
      </c>
      <c r="D123" t="s">
        <v>3</v>
      </c>
      <c r="E123" cm="1">
        <f t="array" ref="E123">_xlfn.XMATCH($C123&amp;$D123,$C$8:$C$34&amp;$D$8:$D$34)</f>
        <v>6</v>
      </c>
      <c r="F123" s="17" cm="1">
        <f t="array" ref="F123">INDEX(F$8:F$34,$E123)/INDEX(E$8:E$34,$E123)-1</f>
        <v>2.0580668871738261E-2</v>
      </c>
      <c r="G123" s="17" cm="1">
        <f t="array" ref="G123">INDEX(G$8:G$34,$E123)/INDEX(F$8:F$34,$E123)-1</f>
        <v>6.317500900252071E-2</v>
      </c>
      <c r="H123" s="17" cm="1">
        <f t="array" ref="H123">INDEX(H$8:H$34,$E123)/INDEX(G$8:G$34,$E123)-1</f>
        <v>4.5971514379476996E-2</v>
      </c>
      <c r="I123" s="17" cm="1">
        <f t="array" ref="I123">INDEX(I$8:I$34,$E123)/INDEX(H$8:H$34,$E123)-1</f>
        <v>5.0456177050125284E-2</v>
      </c>
      <c r="J123" s="17" cm="1">
        <f t="array" ref="J123">INDEX(J$8:J$34,$E123)/INDEX(I$8:I$34,$E123)-1</f>
        <v>2.3430771194168143E-2</v>
      </c>
      <c r="K123" s="17" cm="1">
        <f t="array" ref="K123">INDEX(K$8:K$34,$E123)/INDEX(J$8:J$34,$E123)-1</f>
        <v>9.5385800744640648E-3</v>
      </c>
      <c r="L123" s="17" cm="1">
        <f t="array" ref="L123">INDEX(L$8:L$34,$E123)/INDEX(K$8:K$34,$E123)-1</f>
        <v>-4.2788362419923898E-2</v>
      </c>
      <c r="M123" s="17" cm="1">
        <f t="array" ref="M123">INDEX(M$8:M$34,$E123)/INDEX(L$8:L$34,$E123)-1</f>
        <v>-1.7917573054693214E-2</v>
      </c>
      <c r="N123" s="17" cm="1">
        <f t="array" ref="N123">INDEX(N$8:N$34,$E123)/INDEX(M$8:M$34,$E123)-1</f>
        <v>-5.727469822389053E-2</v>
      </c>
      <c r="O123" s="17" cm="1">
        <f t="array" ref="O123">INDEX(O$8:O$34,$E123)/INDEX(N$8:N$34,$E123)-1</f>
        <v>5.8905418435284629E-2</v>
      </c>
      <c r="P123" s="17" cm="1">
        <f t="array" ref="P123">INDEX(P$8:P$34,$E123)/INDEX(O$8:O$34,$E123)-1</f>
        <v>4.766075800781544E-2</v>
      </c>
      <c r="Q123" s="17"/>
      <c r="R123" s="17"/>
      <c r="S123" s="17"/>
      <c r="T123" s="17"/>
      <c r="U123" s="17"/>
      <c r="V123" s="17"/>
      <c r="W123" s="17"/>
      <c r="X123" s="17"/>
      <c r="Y123" s="17"/>
      <c r="AA123" s="34"/>
      <c r="AB123" s="27"/>
    </row>
    <row r="124" spans="2:28" outlineLevel="1" x14ac:dyDescent="0.3">
      <c r="B124" t="s">
        <v>12</v>
      </c>
      <c r="C124" t="s">
        <v>13</v>
      </c>
      <c r="D124" t="s">
        <v>4</v>
      </c>
      <c r="E124" cm="1">
        <f t="array" ref="E124">_xlfn.XMATCH($C124&amp;$D124,$C$8:$C$34&amp;$D$8:$D$34)</f>
        <v>11</v>
      </c>
      <c r="F124" s="17" cm="1">
        <f t="array" ref="F124">INDEX(F$8:F$34,$E124)/INDEX(E$8:E$34,$E124)-1</f>
        <v>1.4022662889518367E-2</v>
      </c>
      <c r="G124" s="17" cm="1">
        <f t="array" ref="G124">INDEX(G$8:G$34,$E124)/INDEX(F$8:F$34,$E124)-1</f>
        <v>4.3011593798014669E-3</v>
      </c>
      <c r="H124" s="17" cm="1">
        <f t="array" ref="H124">INDEX(H$8:H$34,$E124)/INDEX(G$8:G$34,$E124)-1</f>
        <v>0.15084581028213351</v>
      </c>
      <c r="I124" s="17" cm="1">
        <f t="array" ref="I124">INDEX(I$8:I$34,$E124)/INDEX(H$8:H$34,$E124)-1</f>
        <v>2.5591763067081219E-2</v>
      </c>
      <c r="J124" s="17" cm="1">
        <f t="array" ref="J124">INDEX(J$8:J$34,$E124)/INDEX(I$8:I$34,$E124)-1</f>
        <v>6.4712906298385331E-3</v>
      </c>
      <c r="K124" s="17" cm="1">
        <f t="array" ref="K124">INDEX(K$8:K$34,$E124)/INDEX(J$8:J$34,$E124)-1</f>
        <v>9.0461166608690746E-3</v>
      </c>
      <c r="L124" s="17" cm="1">
        <f t="array" ref="L124">INDEX(L$8:L$34,$E124)/INDEX(K$8:K$34,$E124)-1</f>
        <v>-2.4517316456330818E-2</v>
      </c>
      <c r="M124" s="17" cm="1">
        <f t="array" ref="M124">INDEX(M$8:M$34,$E124)/INDEX(L$8:L$34,$E124)-1</f>
        <v>-2.1713626262180319E-2</v>
      </c>
      <c r="N124" s="17" cm="1">
        <f t="array" ref="N124">INDEX(N$8:N$34,$E124)/INDEX(M$8:M$34,$E124)-1</f>
        <v>-7.0137844152904028E-2</v>
      </c>
      <c r="O124" s="17" cm="1">
        <f t="array" ref="O124">INDEX(O$8:O$34,$E124)/INDEX(N$8:N$34,$E124)-1</f>
        <v>3.1130203257523359E-2</v>
      </c>
      <c r="P124" s="17" cm="1">
        <f t="array" ref="P124">INDEX(P$8:P$34,$E124)/INDEX(O$8:O$34,$E124)-1</f>
        <v>-7.9805368225360995E-2</v>
      </c>
      <c r="Q124" s="17"/>
      <c r="R124" s="17"/>
      <c r="S124" s="17"/>
      <c r="T124" s="17"/>
      <c r="U124" s="17"/>
      <c r="V124" s="17"/>
      <c r="W124" s="17"/>
      <c r="X124" s="17"/>
      <c r="Y124" s="17"/>
      <c r="AA124" s="34"/>
      <c r="AB124" s="27"/>
    </row>
    <row r="125" spans="2:28" outlineLevel="1" x14ac:dyDescent="0.3">
      <c r="B125" t="s">
        <v>12</v>
      </c>
      <c r="C125" t="s">
        <v>13</v>
      </c>
      <c r="D125" t="s">
        <v>22</v>
      </c>
      <c r="E125" cm="1">
        <f t="array" ref="E125">_xlfn.XMATCH($C125&amp;$D125,$C$8:$C$34&amp;$D$8:$D$34)</f>
        <v>21</v>
      </c>
      <c r="F125" s="17" cm="1">
        <f t="array" ref="F125">INDEX(F$8:F$34,$E125)/INDEX(E$8:E$34,$E125)-1</f>
        <v>7.606151788699389E-3</v>
      </c>
      <c r="G125" s="17" cm="1">
        <f t="array" ref="G125">INDEX(G$8:G$34,$E125)/INDEX(F$8:F$34,$E125)-1</f>
        <v>2.3088096225632571E-2</v>
      </c>
      <c r="H125" s="17" cm="1">
        <f t="array" ref="H125">INDEX(H$8:H$34,$E125)/INDEX(G$8:G$34,$E125)-1</f>
        <v>0.1100499484040276</v>
      </c>
      <c r="I125" s="17" cm="1">
        <f t="array" ref="I125">INDEX(I$8:I$34,$E125)/INDEX(H$8:H$34,$E125)-1</f>
        <v>3.111161819024999E-2</v>
      </c>
      <c r="J125" s="17" cm="1">
        <f t="array" ref="J125">INDEX(J$8:J$34,$E125)/INDEX(I$8:I$34,$E125)-1</f>
        <v>1.1464348290297188E-2</v>
      </c>
      <c r="K125" s="17" cm="1">
        <f t="array" ref="K125">INDEX(K$8:K$34,$E125)/INDEX(J$8:J$34,$E125)-1</f>
        <v>8.1245194221220007E-3</v>
      </c>
      <c r="L125" s="17" cm="1">
        <f t="array" ref="L125">INDEX(L$8:L$34,$E125)/INDEX(K$8:K$34,$E125)-1</f>
        <v>-2.0220171916999763E-2</v>
      </c>
      <c r="M125" s="17" cm="1">
        <f t="array" ref="M125">INDEX(M$8:M$34,$E125)/INDEX(L$8:L$34,$E125)-1</f>
        <v>-1.6743207686184203E-2</v>
      </c>
      <c r="N125" s="17" cm="1">
        <f t="array" ref="N125">INDEX(N$8:N$34,$E125)/INDEX(M$8:M$34,$E125)-1</f>
        <v>-6.3587548629153168E-2</v>
      </c>
      <c r="O125" s="17" cm="1">
        <f t="array" ref="O125">INDEX(O$8:O$34,$E125)/INDEX(N$8:N$34,$E125)-1</f>
        <v>3.3285959670907639E-2</v>
      </c>
      <c r="P125" s="17" cm="1">
        <f t="array" ref="P125">INDEX(P$8:P$34,$E125)/INDEX(O$8:O$34,$E125)-1</f>
        <v>-3.9754138710013875E-2</v>
      </c>
      <c r="Q125" s="17"/>
      <c r="R125" s="17"/>
      <c r="S125" s="17"/>
      <c r="T125" s="17"/>
      <c r="U125" s="17"/>
      <c r="V125" s="17"/>
      <c r="W125" s="17"/>
      <c r="X125" s="17"/>
      <c r="Y125" s="17"/>
      <c r="AA125" s="34"/>
      <c r="AB125" s="27"/>
    </row>
    <row r="126" spans="2:28" outlineLevel="1" x14ac:dyDescent="0.3">
      <c r="B126" t="s">
        <v>14</v>
      </c>
      <c r="C126" t="s">
        <v>15</v>
      </c>
      <c r="D126" t="s">
        <v>2</v>
      </c>
      <c r="E126" cm="1">
        <f t="array" ref="E126">_xlfn.XMATCH($C126&amp;$D126,$C$8:$C$34&amp;$D$8:$D$34)</f>
        <v>2</v>
      </c>
      <c r="F126" s="17" cm="1">
        <f t="array" ref="F126">INDEX(F$8:F$34,$E126)/INDEX(E$8:E$34,$E126)-1</f>
        <v>-5.6518462697814575E-2</v>
      </c>
      <c r="G126" s="17" cm="1">
        <f t="array" ref="G126">INDEX(G$8:G$34,$E126)/INDEX(F$8:F$34,$E126)-1</f>
        <v>5.1686102236421672E-2</v>
      </c>
      <c r="H126" s="17" cm="1">
        <f t="array" ref="H126">INDEX(H$8:H$34,$E126)/INDEX(G$8:G$34,$E126)-1</f>
        <v>-5.0997523374529452E-2</v>
      </c>
      <c r="I126" s="17" cm="1">
        <f t="array" ref="I126">INDEX(I$8:I$34,$E126)/INDEX(H$8:H$34,$E126)-1</f>
        <v>2.887439213493237E-2</v>
      </c>
      <c r="J126" s="17" cm="1">
        <f t="array" ref="J126">INDEX(J$8:J$34,$E126)/INDEX(I$8:I$34,$E126)-1</f>
        <v>1.6698778574689488E-2</v>
      </c>
      <c r="K126" s="17" cm="1">
        <f t="array" ref="K126">INDEX(K$8:K$34,$E126)/INDEX(J$8:J$34,$E126)-1</f>
        <v>-3.5629720811775067E-2</v>
      </c>
      <c r="L126" s="17" cm="1">
        <f t="array" ref="L126">INDEX(L$8:L$34,$E126)/INDEX(K$8:K$34,$E126)-1</f>
        <v>2.5757235595249339E-2</v>
      </c>
      <c r="M126" s="17" cm="1">
        <f t="array" ref="M126">INDEX(M$8:M$34,$E126)/INDEX(L$8:L$34,$E126)-1</f>
        <v>-1.7793407150928031E-2</v>
      </c>
      <c r="N126" s="17" cm="1">
        <f t="array" ref="N126">INDEX(N$8:N$34,$E126)/INDEX(M$8:M$34,$E126)-1</f>
        <v>-5.0535433070866165E-2</v>
      </c>
      <c r="O126" s="17" cm="1">
        <f t="array" ref="O126">INDEX(O$8:O$34,$E126)/INDEX(N$8:N$34,$E126)-1</f>
        <v>2.5309747723540887E-2</v>
      </c>
      <c r="P126" s="17" cm="1">
        <f t="array" ref="P126">INDEX(P$8:P$34,$E126)/INDEX(O$8:O$34,$E126)-1</f>
        <v>5.7516587279056175E-3</v>
      </c>
      <c r="Q126" s="17"/>
      <c r="R126" s="17"/>
      <c r="S126" s="17"/>
      <c r="T126" s="17"/>
      <c r="U126" s="17"/>
      <c r="V126" s="17"/>
      <c r="W126" s="17"/>
      <c r="X126" s="17"/>
      <c r="Y126" s="17"/>
      <c r="AA126" s="34"/>
      <c r="AB126" s="27"/>
    </row>
    <row r="127" spans="2:28" outlineLevel="1" x14ac:dyDescent="0.3">
      <c r="B127" t="s">
        <v>14</v>
      </c>
      <c r="C127" t="s">
        <v>15</v>
      </c>
      <c r="D127" t="s">
        <v>3</v>
      </c>
      <c r="E127" cm="1">
        <f t="array" ref="E127">_xlfn.XMATCH($C127&amp;$D127,$C$8:$C$34&amp;$D$8:$D$34)</f>
        <v>7</v>
      </c>
      <c r="F127" s="17" cm="1">
        <f t="array" ref="F127">INDEX(F$8:F$34,$E127)/INDEX(E$8:E$34,$E127)-1</f>
        <v>0.13709677419354849</v>
      </c>
      <c r="G127" s="17" cm="1">
        <f t="array" ref="G127">INDEX(G$8:G$34,$E127)/INDEX(F$8:F$34,$E127)-1</f>
        <v>9.3237588652482328E-2</v>
      </c>
      <c r="H127" s="17" cm="1">
        <f t="array" ref="H127">INDEX(H$8:H$34,$E127)/INDEX(G$8:G$34,$E127)-1</f>
        <v>-3.9339200046708989E-2</v>
      </c>
      <c r="I127" s="17" cm="1">
        <f t="array" ref="I127">INDEX(I$8:I$34,$E127)/INDEX(H$8:H$34,$E127)-1</f>
        <v>5.1695911174685083E-2</v>
      </c>
      <c r="J127" s="17" cm="1">
        <f t="array" ref="J127">INDEX(J$8:J$34,$E127)/INDEX(I$8:I$34,$E127)-1</f>
        <v>2.4637186506515141E-2</v>
      </c>
      <c r="K127" s="17" cm="1">
        <f t="array" ref="K127">INDEX(K$8:K$34,$E127)/INDEX(J$8:J$34,$E127)-1</f>
        <v>-2.0586596747479424E-2</v>
      </c>
      <c r="L127" s="17" cm="1">
        <f t="array" ref="L127">INDEX(L$8:L$34,$E127)/INDEX(K$8:K$34,$E127)-1</f>
        <v>-5.2982412137467794E-2</v>
      </c>
      <c r="M127" s="17" cm="1">
        <f t="array" ref="M127">INDEX(M$8:M$34,$E127)/INDEX(L$8:L$34,$E127)-1</f>
        <v>5.2638690890418616E-2</v>
      </c>
      <c r="N127" s="17" cm="1">
        <f t="array" ref="N127">INDEX(N$8:N$34,$E127)/INDEX(M$8:M$34,$E127)-1</f>
        <v>-4.107188703465936E-3</v>
      </c>
      <c r="O127" s="17" cm="1">
        <f t="array" ref="O127">INDEX(O$8:O$34,$E127)/INDEX(N$8:N$34,$E127)-1</f>
        <v>6.5512976596431294E-3</v>
      </c>
      <c r="P127" s="17" cm="1">
        <f t="array" ref="P127">INDEX(P$8:P$34,$E127)/INDEX(O$8:O$34,$E127)-1</f>
        <v>3.9186408207125822E-4</v>
      </c>
      <c r="Q127" s="17"/>
      <c r="R127" s="17"/>
      <c r="S127" s="17"/>
      <c r="T127" s="17"/>
      <c r="U127" s="17"/>
      <c r="V127" s="17"/>
      <c r="W127" s="17"/>
      <c r="X127" s="17"/>
      <c r="Y127" s="17"/>
      <c r="AA127" s="34"/>
      <c r="AB127" s="27"/>
    </row>
    <row r="128" spans="2:28" outlineLevel="1" x14ac:dyDescent="0.3">
      <c r="B128" t="s">
        <v>14</v>
      </c>
      <c r="C128" t="s">
        <v>15</v>
      </c>
      <c r="D128" t="s">
        <v>4</v>
      </c>
      <c r="E128" cm="1">
        <f t="array" ref="E128">_xlfn.XMATCH($C128&amp;$D128,$C$8:$C$34&amp;$D$8:$D$34)</f>
        <v>12</v>
      </c>
      <c r="F128" s="17" cm="1">
        <f t="array" ref="F128">INDEX(F$8:F$34,$E128)/INDEX(E$8:E$34,$E128)-1</f>
        <v>2.2710729363808468E-2</v>
      </c>
      <c r="G128" s="17" cm="1">
        <f t="array" ref="G128">INDEX(G$8:G$34,$E128)/INDEX(F$8:F$34,$E128)-1</f>
        <v>2.6469323843416381E-2</v>
      </c>
      <c r="H128" s="17" cm="1">
        <f t="array" ref="H128">INDEX(H$8:H$34,$E128)/INDEX(G$8:G$34,$E128)-1</f>
        <v>-0.12033592813814886</v>
      </c>
      <c r="I128" s="17" cm="1">
        <f t="array" ref="I128">INDEX(I$8:I$34,$E128)/INDEX(H$8:H$34,$E128)-1</f>
        <v>-1.6869246142453442E-2</v>
      </c>
      <c r="J128" s="17" cm="1">
        <f t="array" ref="J128">INDEX(J$8:J$34,$E128)/INDEX(I$8:I$34,$E128)-1</f>
        <v>-3.6997786675374456E-2</v>
      </c>
      <c r="K128" s="17" cm="1">
        <f t="array" ref="K128">INDEX(K$8:K$34,$E128)/INDEX(J$8:J$34,$E128)-1</f>
        <v>4.7239021693520122E-2</v>
      </c>
      <c r="L128" s="17" cm="1">
        <f t="array" ref="L128">INDEX(L$8:L$34,$E128)/INDEX(K$8:K$34,$E128)-1</f>
        <v>5.535544975468154E-2</v>
      </c>
      <c r="M128" s="17" cm="1">
        <f t="array" ref="M128">INDEX(M$8:M$34,$E128)/INDEX(L$8:L$34,$E128)-1</f>
        <v>5.6780507413165537E-3</v>
      </c>
      <c r="N128" s="17" cm="1">
        <f t="array" ref="N128">INDEX(N$8:N$34,$E128)/INDEX(M$8:M$34,$E128)-1</f>
        <v>-1.664419475655432E-4</v>
      </c>
      <c r="O128" s="17" cm="1">
        <f t="array" ref="O128">INDEX(O$8:O$34,$E128)/INDEX(N$8:N$34,$E128)-1</f>
        <v>-0.13337276061978265</v>
      </c>
      <c r="P128" s="17" cm="1">
        <f t="array" ref="P128">INDEX(P$8:P$34,$E128)/INDEX(O$8:O$34,$E128)-1</f>
        <v>3.171303028092054E-2</v>
      </c>
      <c r="Q128" s="17"/>
      <c r="R128" s="17"/>
      <c r="S128" s="17"/>
      <c r="T128" s="17"/>
      <c r="U128" s="17"/>
      <c r="V128" s="17"/>
      <c r="W128" s="17"/>
      <c r="X128" s="17"/>
      <c r="Y128" s="17"/>
      <c r="AA128" s="34"/>
      <c r="AB128" s="27"/>
    </row>
    <row r="129" spans="2:28" outlineLevel="1" x14ac:dyDescent="0.3">
      <c r="B129" t="s">
        <v>14</v>
      </c>
      <c r="C129" t="s">
        <v>15</v>
      </c>
      <c r="D129" t="s">
        <v>22</v>
      </c>
      <c r="E129" cm="1">
        <f t="array" ref="E129">_xlfn.XMATCH($C129&amp;$D129,$C$8:$C$34&amp;$D$8:$D$34)</f>
        <v>22</v>
      </c>
      <c r="F129" s="17" cm="1">
        <f t="array" ref="F129">INDEX(F$8:F$34,$E129)/INDEX(E$8:E$34,$E129)-1</f>
        <v>2.6600254345061414E-2</v>
      </c>
      <c r="G129" s="17" cm="1">
        <f t="array" ref="G129">INDEX(G$8:G$34,$E129)/INDEX(F$8:F$34,$E129)-1</f>
        <v>3.9446990812429084E-2</v>
      </c>
      <c r="H129" s="17" cm="1">
        <f t="array" ref="H129">INDEX(H$8:H$34,$E129)/INDEX(G$8:G$34,$E129)-1</f>
        <v>-9.8869087208488748E-2</v>
      </c>
      <c r="I129" s="17" cm="1">
        <f t="array" ref="I129">INDEX(I$8:I$34,$E129)/INDEX(H$8:H$34,$E129)-1</f>
        <v>6.2023390915544319E-4</v>
      </c>
      <c r="J129" s="17" cm="1">
        <f t="array" ref="J129">INDEX(J$8:J$34,$E129)/INDEX(I$8:I$34,$E129)-1</f>
        <v>-1.8821842060509741E-2</v>
      </c>
      <c r="K129" s="17" cm="1">
        <f t="array" ref="K129">INDEX(K$8:K$34,$E129)/INDEX(J$8:J$34,$E129)-1</f>
        <v>2.2930203142269789E-2</v>
      </c>
      <c r="L129" s="17" cm="1">
        <f t="array" ref="L129">INDEX(L$8:L$34,$E129)/INDEX(K$8:K$34,$E129)-1</f>
        <v>3.2680216245448035E-2</v>
      </c>
      <c r="M129" s="17" cm="1">
        <f t="array" ref="M129">INDEX(M$8:M$34,$E129)/INDEX(L$8:L$34,$E129)-1</f>
        <v>9.8391037159910599E-3</v>
      </c>
      <c r="N129" s="17" cm="1">
        <f t="array" ref="N129">INDEX(N$8:N$34,$E129)/INDEX(M$8:M$34,$E129)-1</f>
        <v>-7.5439334946857395E-3</v>
      </c>
      <c r="O129" s="17" cm="1">
        <f t="array" ref="O129">INDEX(O$8:O$34,$E129)/INDEX(N$8:N$34,$E129)-1</f>
        <v>-9.006500687603336E-2</v>
      </c>
      <c r="P129" s="17" cm="1">
        <f t="array" ref="P129">INDEX(P$8:P$34,$E129)/INDEX(O$8:O$34,$E129)-1</f>
        <v>2.227297774764736E-2</v>
      </c>
      <c r="Q129" s="17"/>
      <c r="R129" s="17"/>
      <c r="S129" s="17"/>
      <c r="T129" s="17"/>
      <c r="U129" s="17"/>
      <c r="V129" s="17"/>
      <c r="W129" s="17"/>
      <c r="X129" s="17"/>
      <c r="Y129" s="17"/>
      <c r="AA129" s="34"/>
      <c r="AB129" s="27"/>
    </row>
    <row r="130" spans="2:28" outlineLevel="1" x14ac:dyDescent="0.3">
      <c r="B130" t="s">
        <v>16</v>
      </c>
      <c r="C130" t="s">
        <v>17</v>
      </c>
      <c r="D130" t="s">
        <v>2</v>
      </c>
      <c r="E130" cm="1">
        <f t="array" ref="E130">_xlfn.XMATCH($C130&amp;$D130,$C$8:$C$34&amp;$D$8:$D$34)</f>
        <v>3</v>
      </c>
      <c r="F130" s="17" cm="1">
        <f t="array" ref="F130">INDEX(F$8:F$34,$E130)/INDEX(E$8:E$34,$E130)-1</f>
        <v>5.6816130337333792E-3</v>
      </c>
      <c r="G130" s="17" cm="1">
        <f t="array" ref="G130">INDEX(G$8:G$34,$E130)/INDEX(F$8:F$34,$E130)-1</f>
        <v>5.8496457661320056E-2</v>
      </c>
      <c r="H130" s="17" cm="1">
        <f t="array" ref="H130">INDEX(H$8:H$34,$E130)/INDEX(G$8:G$34,$E130)-1</f>
        <v>-8.6917914964968812E-2</v>
      </c>
      <c r="I130" s="17" cm="1">
        <f t="array" ref="I130">INDEX(I$8:I$34,$E130)/INDEX(H$8:H$34,$E130)-1</f>
        <v>7.0100610444322253E-2</v>
      </c>
      <c r="J130" s="17" cm="1">
        <f t="array" ref="J130">INDEX(J$8:J$34,$E130)/INDEX(I$8:I$34,$E130)-1</f>
        <v>-1.2538618535650969E-2</v>
      </c>
      <c r="K130" s="17" cm="1">
        <f t="array" ref="K130">INDEX(K$8:K$34,$E130)/INDEX(J$8:J$34,$E130)-1</f>
        <v>1.5657083726187571E-2</v>
      </c>
      <c r="L130" s="17" cm="1">
        <f t="array" ref="L130">INDEX(L$8:L$34,$E130)/INDEX(K$8:K$34,$E130)-1</f>
        <v>2.6990376047683062E-2</v>
      </c>
      <c r="M130" s="17" cm="1">
        <f t="array" ref="M130">INDEX(M$8:M$34,$E130)/INDEX(L$8:L$34,$E130)-1</f>
        <v>-7.1457953099939298E-3</v>
      </c>
      <c r="N130" s="17" cm="1">
        <f t="array" ref="N130">INDEX(N$8:N$34,$E130)/INDEX(M$8:M$34,$E130)-1</f>
        <v>-6.3509485035881608E-2</v>
      </c>
      <c r="O130" s="17" cm="1">
        <f t="array" ref="O130">INDEX(O$8:O$34,$E130)/INDEX(N$8:N$34,$E130)-1</f>
        <v>-1.3662370300423499E-2</v>
      </c>
      <c r="P130" s="17" cm="1">
        <f t="array" ref="P130">INDEX(P$8:P$34,$E130)/INDEX(O$8:O$34,$E130)-1</f>
        <v>2.9003588228198041E-3</v>
      </c>
      <c r="Q130" s="17"/>
      <c r="R130" s="17"/>
      <c r="S130" s="17"/>
      <c r="T130" s="17"/>
      <c r="U130" s="17"/>
      <c r="V130" s="17"/>
      <c r="W130" s="17"/>
      <c r="X130" s="17"/>
      <c r="Y130" s="17"/>
      <c r="AA130" s="34"/>
      <c r="AB130" s="27"/>
    </row>
    <row r="131" spans="2:28" outlineLevel="1" x14ac:dyDescent="0.3">
      <c r="B131" t="s">
        <v>16</v>
      </c>
      <c r="C131" t="s">
        <v>17</v>
      </c>
      <c r="D131" t="s">
        <v>3</v>
      </c>
      <c r="E131" cm="1">
        <f t="array" ref="E131">_xlfn.XMATCH($C131&amp;$D131,$C$8:$C$34&amp;$D$8:$D$34)</f>
        <v>8</v>
      </c>
      <c r="F131" s="17" cm="1">
        <f t="array" ref="F131">INDEX(F$8:F$34,$E131)/INDEX(E$8:E$34,$E131)-1</f>
        <v>1.244327170334536E-2</v>
      </c>
      <c r="G131" s="17" cm="1">
        <f t="array" ref="G131">INDEX(G$8:G$34,$E131)/INDEX(F$8:F$34,$E131)-1</f>
        <v>5.72539669707679E-2</v>
      </c>
      <c r="H131" s="17" cm="1">
        <f t="array" ref="H131">INDEX(H$8:H$34,$E131)/INDEX(G$8:G$34,$E131)-1</f>
        <v>-1.64111787745711E-2</v>
      </c>
      <c r="I131" s="17" cm="1">
        <f t="array" ref="I131">INDEX(I$8:I$34,$E131)/INDEX(H$8:H$34,$E131)-1</f>
        <v>6.2285636048880821E-2</v>
      </c>
      <c r="J131" s="17" cm="1">
        <f t="array" ref="J131">INDEX(J$8:J$34,$E131)/INDEX(I$8:I$34,$E131)-1</f>
        <v>7.0013860778366244E-3</v>
      </c>
      <c r="K131" s="17" cm="1">
        <f t="array" ref="K131">INDEX(K$8:K$34,$E131)/INDEX(J$8:J$34,$E131)-1</f>
        <v>1.6426178191059515E-2</v>
      </c>
      <c r="L131" s="17" cm="1">
        <f t="array" ref="L131">INDEX(L$8:L$34,$E131)/INDEX(K$8:K$34,$E131)-1</f>
        <v>-7.1405323091666029E-2</v>
      </c>
      <c r="M131" s="17" cm="1">
        <f t="array" ref="M131">INDEX(M$8:M$34,$E131)/INDEX(L$8:L$34,$E131)-1</f>
        <v>9.0984102030168934E-2</v>
      </c>
      <c r="N131" s="17" cm="1">
        <f t="array" ref="N131">INDEX(N$8:N$34,$E131)/INDEX(M$8:M$34,$E131)-1</f>
        <v>-4.6984977026289787E-2</v>
      </c>
      <c r="O131" s="17" cm="1">
        <f t="array" ref="O131">INDEX(O$8:O$34,$E131)/INDEX(N$8:N$34,$E131)-1</f>
        <v>1.7375138299249304E-3</v>
      </c>
      <c r="P131" s="17" cm="1">
        <f t="array" ref="P131">INDEX(P$8:P$34,$E131)/INDEX(O$8:O$34,$E131)-1</f>
        <v>-1.5403067152297556E-3</v>
      </c>
      <c r="Q131" s="17"/>
      <c r="R131" s="17"/>
      <c r="S131" s="17"/>
      <c r="T131" s="17"/>
      <c r="U131" s="17"/>
      <c r="V131" s="17"/>
      <c r="W131" s="17"/>
      <c r="X131" s="17"/>
      <c r="Y131" s="17"/>
      <c r="AA131" s="34"/>
      <c r="AB131" s="27"/>
    </row>
    <row r="132" spans="2:28" outlineLevel="1" x14ac:dyDescent="0.3">
      <c r="B132" t="s">
        <v>16</v>
      </c>
      <c r="C132" t="s">
        <v>17</v>
      </c>
      <c r="D132" t="s">
        <v>4</v>
      </c>
      <c r="E132" cm="1">
        <f t="array" ref="E132">_xlfn.XMATCH($C132&amp;$D132,$C$8:$C$34&amp;$D$8:$D$34)</f>
        <v>13</v>
      </c>
      <c r="F132" s="17" cm="1">
        <f t="array" ref="F132">INDEX(F$8:F$34,$E132)/INDEX(E$8:E$34,$E132)-1</f>
        <v>2.6929369553832627E-2</v>
      </c>
      <c r="G132" s="17" cm="1">
        <f t="array" ref="G132">INDEX(G$8:G$34,$E132)/INDEX(F$8:F$34,$E132)-1</f>
        <v>-3.2180005539746981E-3</v>
      </c>
      <c r="H132" s="17" cm="1">
        <f t="array" ref="H132">INDEX(H$8:H$34,$E132)/INDEX(G$8:G$34,$E132)-1</f>
        <v>-0.13224594972449899</v>
      </c>
      <c r="I132" s="17" cm="1">
        <f t="array" ref="I132">INDEX(I$8:I$34,$E132)/INDEX(H$8:H$34,$E132)-1</f>
        <v>-3.1177112575593524E-2</v>
      </c>
      <c r="J132" s="17" cm="1">
        <f t="array" ref="J132">INDEX(J$8:J$34,$E132)/INDEX(I$8:I$34,$E132)-1</f>
        <v>3.5953594535687916E-2</v>
      </c>
      <c r="K132" s="17" cm="1">
        <f t="array" ref="K132">INDEX(K$8:K$34,$E132)/INDEX(J$8:J$34,$E132)-1</f>
        <v>1.4106425719443871E-2</v>
      </c>
      <c r="L132" s="17" cm="1">
        <f t="array" ref="L132">INDEX(L$8:L$34,$E132)/INDEX(K$8:K$34,$E132)-1</f>
        <v>-3.7566302652106032E-2</v>
      </c>
      <c r="M132" s="17" cm="1">
        <f t="array" ref="M132">INDEX(M$8:M$34,$E132)/INDEX(L$8:L$34,$E132)-1</f>
        <v>5.1815928682022117E-2</v>
      </c>
      <c r="N132" s="17" cm="1">
        <f t="array" ref="N132">INDEX(N$8:N$34,$E132)/INDEX(M$8:M$34,$E132)-1</f>
        <v>-9.2043330303843707E-3</v>
      </c>
      <c r="O132" s="17" cm="1">
        <f t="array" ref="O132">INDEX(O$8:O$34,$E132)/INDEX(N$8:N$34,$E132)-1</f>
        <v>-0.15592103098687171</v>
      </c>
      <c r="P132" s="17" cm="1">
        <f t="array" ref="P132">INDEX(P$8:P$34,$E132)/INDEX(O$8:O$34,$E132)-1</f>
        <v>2.7757270721571192E-2</v>
      </c>
      <c r="Q132" s="17"/>
      <c r="R132" s="17"/>
      <c r="S132" s="17"/>
      <c r="T132" s="17"/>
      <c r="U132" s="17"/>
      <c r="V132" s="17"/>
      <c r="W132" s="17"/>
      <c r="X132" s="17"/>
      <c r="Y132" s="17"/>
      <c r="AA132" s="34"/>
      <c r="AB132" s="27"/>
    </row>
    <row r="133" spans="2:28" outlineLevel="1" x14ac:dyDescent="0.3">
      <c r="B133" t="s">
        <v>16</v>
      </c>
      <c r="C133" t="s">
        <v>17</v>
      </c>
      <c r="D133" t="s">
        <v>22</v>
      </c>
      <c r="E133" cm="1">
        <f t="array" ref="E133">_xlfn.XMATCH($C133&amp;$D133,$C$8:$C$34&amp;$D$8:$D$34)</f>
        <v>23</v>
      </c>
      <c r="F133" s="17" cm="1">
        <f t="array" ref="F133">INDEX(F$8:F$34,$E133)/INDEX(E$8:E$34,$E133)-1</f>
        <v>2.034207569675206E-2</v>
      </c>
      <c r="G133" s="17" cm="1">
        <f t="array" ref="G133">INDEX(G$8:G$34,$E133)/INDEX(F$8:F$34,$E133)-1</f>
        <v>1.851101736315508E-2</v>
      </c>
      <c r="H133" s="17" cm="1">
        <f t="array" ref="H133">INDEX(H$8:H$34,$E133)/INDEX(G$8:G$34,$E133)-1</f>
        <v>-0.10427256763959436</v>
      </c>
      <c r="I133" s="17" cm="1">
        <f t="array" ref="I133">INDEX(I$8:I$34,$E133)/INDEX(H$8:H$34,$E133)-1</f>
        <v>6.8150737078183088E-3</v>
      </c>
      <c r="J133" s="17" cm="1">
        <f t="array" ref="J133">INDEX(J$8:J$34,$E133)/INDEX(I$8:I$34,$E133)-1</f>
        <v>1.9600716571441579E-2</v>
      </c>
      <c r="K133" s="17" cm="1">
        <f t="array" ref="K133">INDEX(K$8:K$34,$E133)/INDEX(J$8:J$34,$E133)-1</f>
        <v>1.487064970619123E-2</v>
      </c>
      <c r="L133" s="17" cm="1">
        <f t="array" ref="L133">INDEX(L$8:L$34,$E133)/INDEX(K$8:K$34,$E133)-1</f>
        <v>-2.9559769536712355E-2</v>
      </c>
      <c r="M133" s="17" cm="1">
        <f t="array" ref="M133">INDEX(M$8:M$34,$E133)/INDEX(L$8:L$34,$E133)-1</f>
        <v>4.4949771281828976E-2</v>
      </c>
      <c r="N133" s="17" cm="1">
        <f t="array" ref="N133">INDEX(N$8:N$34,$E133)/INDEX(M$8:M$34,$E133)-1</f>
        <v>-2.8112301419383368E-2</v>
      </c>
      <c r="O133" s="17" cm="1">
        <f t="array" ref="O133">INDEX(O$8:O$34,$E133)/INDEX(N$8:N$34,$E133)-1</f>
        <v>-9.7372946828912732E-2</v>
      </c>
      <c r="P133" s="17" cm="1">
        <f t="array" ref="P133">INDEX(P$8:P$34,$E133)/INDEX(O$8:O$34,$E133)-1</f>
        <v>1.614631888584972E-2</v>
      </c>
      <c r="Q133" s="17"/>
      <c r="R133" s="17"/>
      <c r="S133" s="17"/>
      <c r="T133" s="17"/>
      <c r="U133" s="17"/>
      <c r="V133" s="17"/>
      <c r="W133" s="17"/>
      <c r="X133" s="17"/>
      <c r="Y133" s="17"/>
      <c r="AA133" s="34"/>
      <c r="AB133" s="27"/>
    </row>
    <row r="134" spans="2:28" outlineLevel="1" x14ac:dyDescent="0.3">
      <c r="B134" t="s">
        <v>16</v>
      </c>
      <c r="C134" t="s">
        <v>18</v>
      </c>
      <c r="D134" t="s">
        <v>2</v>
      </c>
      <c r="E134" cm="1">
        <f t="array" ref="E134">_xlfn.XMATCH($C134&amp;$D134,$C$8:$C$34&amp;$D$8:$D$34)</f>
        <v>4</v>
      </c>
      <c r="F134" s="17" cm="1">
        <f t="array" ref="F134">INDEX(F$8:F$34,$E134)/INDEX(E$8:E$34,$E134)-1</f>
        <v>3.0568469702825007E-2</v>
      </c>
      <c r="G134" s="17" cm="1">
        <f t="array" ref="G134">INDEX(G$8:G$34,$E134)/INDEX(F$8:F$34,$E134)-1</f>
        <v>4.4036210749592852E-2</v>
      </c>
      <c r="H134" s="17" cm="1">
        <f t="array" ref="H134">INDEX(H$8:H$34,$E134)/INDEX(G$8:G$34,$E134)-1</f>
        <v>-4.7816167492116923E-2</v>
      </c>
      <c r="I134" s="17" cm="1">
        <f t="array" ref="I134">INDEX(I$8:I$34,$E134)/INDEX(H$8:H$34,$E134)-1</f>
        <v>0.11342738623541448</v>
      </c>
      <c r="J134" s="17" cm="1">
        <f t="array" ref="J134">INDEX(J$8:J$34,$E134)/INDEX(I$8:I$34,$E134)-1</f>
        <v>-4.4582443814251249E-2</v>
      </c>
      <c r="K134" s="17" cm="1">
        <f t="array" ref="K134">INDEX(K$8:K$34,$E134)/INDEX(J$8:J$34,$E134)-1</f>
        <v>2.6857055727022017E-2</v>
      </c>
      <c r="L134" s="17" cm="1">
        <f t="array" ref="L134">INDEX(L$8:L$34,$E134)/INDEX(K$8:K$34,$E134)-1</f>
        <v>5.2979436167609917E-2</v>
      </c>
      <c r="M134" s="17" cm="1">
        <f t="array" ref="M134">INDEX(M$8:M$34,$E134)/INDEX(L$8:L$34,$E134)-1</f>
        <v>-8.8600394852157427E-3</v>
      </c>
      <c r="N134" s="17" cm="1">
        <f t="array" ref="N134">INDEX(N$8:N$34,$E134)/INDEX(M$8:M$34,$E134)-1</f>
        <v>-5.8889276682010272E-2</v>
      </c>
      <c r="O134" s="17" cm="1">
        <f t="array" ref="O134">INDEX(O$8:O$34,$E134)/INDEX(N$8:N$34,$E134)-1</f>
        <v>-1.5528140950550551E-2</v>
      </c>
      <c r="P134" s="17" cm="1">
        <f t="array" ref="P134">INDEX(P$8:P$34,$E134)/INDEX(O$8:O$34,$E134)-1</f>
        <v>7.6103194860352996E-3</v>
      </c>
      <c r="Q134" s="17"/>
      <c r="R134" s="17"/>
      <c r="S134" s="17"/>
      <c r="T134" s="17"/>
      <c r="U134" s="17"/>
      <c r="V134" s="17"/>
      <c r="W134" s="17"/>
      <c r="X134" s="17"/>
      <c r="Y134" s="17"/>
      <c r="AA134" s="34"/>
      <c r="AB134" s="27"/>
    </row>
    <row r="135" spans="2:28" outlineLevel="1" x14ac:dyDescent="0.3">
      <c r="B135" t="s">
        <v>16</v>
      </c>
      <c r="C135" t="s">
        <v>18</v>
      </c>
      <c r="D135" t="s">
        <v>3</v>
      </c>
      <c r="E135" cm="1">
        <f t="array" ref="E135">_xlfn.XMATCH($C135&amp;$D135,$C$8:$C$34&amp;$D$8:$D$34)</f>
        <v>9</v>
      </c>
      <c r="F135" s="17" cm="1">
        <f t="array" ref="F135">INDEX(F$8:F$34,$E135)/INDEX(E$8:E$34,$E135)-1</f>
        <v>1.7653220733031327E-2</v>
      </c>
      <c r="G135" s="17" cm="1">
        <f t="array" ref="G135">INDEX(G$8:G$34,$E135)/INDEX(F$8:F$34,$E135)-1</f>
        <v>4.2718882333779851E-2</v>
      </c>
      <c r="H135" s="17" cm="1">
        <f t="array" ref="H135">INDEX(H$8:H$34,$E135)/INDEX(G$8:G$34,$E135)-1</f>
        <v>-1.7878961223605661E-2</v>
      </c>
      <c r="I135" s="17" cm="1">
        <f t="array" ref="I135">INDEX(I$8:I$34,$E135)/INDEX(H$8:H$34,$E135)-1</f>
        <v>5.3653398929816021E-2</v>
      </c>
      <c r="J135" s="17" cm="1">
        <f t="array" ref="J135">INDEX(J$8:J$34,$E135)/INDEX(I$8:I$34,$E135)-1</f>
        <v>-3.7769670753126094E-3</v>
      </c>
      <c r="K135" s="17" cm="1">
        <f t="array" ref="K135">INDEX(K$8:K$34,$E135)/INDEX(J$8:J$34,$E135)-1</f>
        <v>2.4345043448279702E-2</v>
      </c>
      <c r="L135" s="17" cm="1">
        <f t="array" ref="L135">INDEX(L$8:L$34,$E135)/INDEX(K$8:K$34,$E135)-1</f>
        <v>-4.8412502235171462E-2</v>
      </c>
      <c r="M135" s="17" cm="1">
        <f t="array" ref="M135">INDEX(M$8:M$34,$E135)/INDEX(L$8:L$34,$E135)-1</f>
        <v>3.0857468148399958E-2</v>
      </c>
      <c r="N135" s="17" cm="1">
        <f t="array" ref="N135">INDEX(N$8:N$34,$E135)/INDEX(M$8:M$34,$E135)-1</f>
        <v>-4.0383068839802916E-2</v>
      </c>
      <c r="O135" s="17" cm="1">
        <f t="array" ref="O135">INDEX(O$8:O$34,$E135)/INDEX(N$8:N$34,$E135)-1</f>
        <v>2.6729482883605327E-2</v>
      </c>
      <c r="P135" s="17" cm="1">
        <f t="array" ref="P135">INDEX(P$8:P$34,$E135)/INDEX(O$8:O$34,$E135)-1</f>
        <v>8.2847223733755193E-3</v>
      </c>
      <c r="Q135" s="17"/>
      <c r="R135" s="17"/>
      <c r="S135" s="17"/>
      <c r="T135" s="17"/>
      <c r="U135" s="17"/>
      <c r="V135" s="17"/>
      <c r="W135" s="17"/>
      <c r="X135" s="17"/>
      <c r="Y135" s="17"/>
      <c r="AA135" s="34"/>
      <c r="AB135" s="27"/>
    </row>
    <row r="136" spans="2:28" outlineLevel="1" x14ac:dyDescent="0.3">
      <c r="B136" t="s">
        <v>16</v>
      </c>
      <c r="C136" t="s">
        <v>18</v>
      </c>
      <c r="D136" t="s">
        <v>4</v>
      </c>
      <c r="E136" cm="1">
        <f t="array" ref="E136">_xlfn.XMATCH($C136&amp;$D136,$C$8:$C$34&amp;$D$8:$D$34)</f>
        <v>14</v>
      </c>
      <c r="F136" s="17" cm="1">
        <f t="array" ref="F136">INDEX(F$8:F$34,$E136)/INDEX(E$8:E$34,$E136)-1</f>
        <v>-1.6432641947236815E-2</v>
      </c>
      <c r="G136" s="17" cm="1">
        <f t="array" ref="G136">INDEX(G$8:G$34,$E136)/INDEX(F$8:F$34,$E136)-1</f>
        <v>5.6790649077124833E-2</v>
      </c>
      <c r="H136" s="17" cm="1">
        <f t="array" ref="H136">INDEX(H$8:H$34,$E136)/INDEX(G$8:G$34,$E136)-1</f>
        <v>-5.1283598298591193E-2</v>
      </c>
      <c r="I136" s="17" cm="1">
        <f t="array" ref="I136">INDEX(I$8:I$34,$E136)/INDEX(H$8:H$34,$E136)-1</f>
        <v>5.1327341040641183E-3</v>
      </c>
      <c r="J136" s="17" cm="1">
        <f t="array" ref="J136">INDEX(J$8:J$34,$E136)/INDEX(I$8:I$34,$E136)-1</f>
        <v>-3.1426959056987225E-2</v>
      </c>
      <c r="K136" s="17" cm="1">
        <f t="array" ref="K136">INDEX(K$8:K$34,$E136)/INDEX(J$8:J$34,$E136)-1</f>
        <v>1.2904490126189661E-2</v>
      </c>
      <c r="L136" s="17" cm="1">
        <f t="array" ref="L136">INDEX(L$8:L$34,$E136)/INDEX(K$8:K$34,$E136)-1</f>
        <v>3.2123781042777244E-2</v>
      </c>
      <c r="M136" s="17" cm="1">
        <f t="array" ref="M136">INDEX(M$8:M$34,$E136)/INDEX(L$8:L$34,$E136)-1</f>
        <v>-5.7678547313299688E-2</v>
      </c>
      <c r="N136" s="17" cm="1">
        <f t="array" ref="N136">INDEX(N$8:N$34,$E136)/INDEX(M$8:M$34,$E136)-1</f>
        <v>-4.983176938395284E-2</v>
      </c>
      <c r="O136" s="17" cm="1">
        <f t="array" ref="O136">INDEX(O$8:O$34,$E136)/INDEX(N$8:N$34,$E136)-1</f>
        <v>3.1768328921065292E-2</v>
      </c>
      <c r="P136" s="17" cm="1">
        <f t="array" ref="P136">INDEX(P$8:P$34,$E136)/INDEX(O$8:O$34,$E136)-1</f>
        <v>-3.0743266830741245E-2</v>
      </c>
      <c r="Q136" s="17"/>
      <c r="R136" s="17"/>
      <c r="S136" s="17"/>
      <c r="T136" s="17"/>
      <c r="U136" s="17"/>
      <c r="V136" s="17"/>
      <c r="W136" s="17"/>
      <c r="X136" s="17"/>
      <c r="Y136" s="17"/>
      <c r="AA136" s="34"/>
      <c r="AB136" s="27"/>
    </row>
    <row r="137" spans="2:28" outlineLevel="1" x14ac:dyDescent="0.3">
      <c r="B137" t="s">
        <v>16</v>
      </c>
      <c r="C137" t="s">
        <v>18</v>
      </c>
      <c r="D137" t="s">
        <v>22</v>
      </c>
      <c r="E137" cm="1">
        <f t="array" ref="E137">_xlfn.XMATCH($C137&amp;$D137,$C$8:$C$34&amp;$D$8:$D$34)</f>
        <v>24</v>
      </c>
      <c r="F137" s="17" cm="1">
        <f t="array" ref="F137">INDEX(F$8:F$34,$E137)/INDEX(E$8:E$34,$E137)-1</f>
        <v>1.4608000027740431E-2</v>
      </c>
      <c r="G137" s="17" cm="1">
        <f t="array" ref="G137">INDEX(G$8:G$34,$E137)/INDEX(F$8:F$34,$E137)-1</f>
        <v>4.7309303310472117E-2</v>
      </c>
      <c r="H137" s="17" cm="1">
        <f t="array" ref="H137">INDEX(H$8:H$34,$E137)/INDEX(G$8:G$34,$E137)-1</f>
        <v>-4.2921673846294528E-2</v>
      </c>
      <c r="I137" s="17" cm="1">
        <f t="array" ref="I137">INDEX(I$8:I$34,$E137)/INDEX(H$8:H$34,$E137)-1</f>
        <v>7.1415359200697193E-2</v>
      </c>
      <c r="J137" s="17" cm="1">
        <f t="array" ref="J137">INDEX(J$8:J$34,$E137)/INDEX(I$8:I$34,$E137)-1</f>
        <v>-3.3098450174246175E-2</v>
      </c>
      <c r="K137" s="17" cm="1">
        <f t="array" ref="K137">INDEX(K$8:K$34,$E137)/INDEX(J$8:J$34,$E137)-1</f>
        <v>2.2713365841991795E-2</v>
      </c>
      <c r="L137" s="17" cm="1">
        <f t="array" ref="L137">INDEX(L$8:L$34,$E137)/INDEX(K$8:K$34,$E137)-1</f>
        <v>2.6921414196892535E-2</v>
      </c>
      <c r="M137" s="17" cm="1">
        <f t="array" ref="M137">INDEX(M$8:M$34,$E137)/INDEX(L$8:L$34,$E137)-1</f>
        <v>-1.400344353822125E-2</v>
      </c>
      <c r="N137" s="17" cm="1">
        <f t="array" ref="N137">INDEX(N$8:N$34,$E137)/INDEX(M$8:M$34,$E137)-1</f>
        <v>-5.2989223639605898E-2</v>
      </c>
      <c r="O137" s="17" cm="1">
        <f t="array" ref="O137">INDEX(O$8:O$34,$E137)/INDEX(N$8:N$34,$E137)-1</f>
        <v>4.6854801855062966E-3</v>
      </c>
      <c r="P137" s="17" cm="1">
        <f t="array" ref="P137">INDEX(P$8:P$34,$E137)/INDEX(O$8:O$34,$E137)-1</f>
        <v>-2.0385455758161752E-3</v>
      </c>
      <c r="Q137" s="17"/>
      <c r="R137" s="17"/>
      <c r="S137" s="17"/>
      <c r="T137" s="17"/>
      <c r="U137" s="17"/>
      <c r="V137" s="17"/>
      <c r="W137" s="17"/>
      <c r="X137" s="17"/>
      <c r="Y137" s="17"/>
      <c r="AA137" s="34"/>
      <c r="AB137" s="27"/>
    </row>
    <row r="138" spans="2:28" outlineLevel="1" x14ac:dyDescent="0.3">
      <c r="B138" t="s">
        <v>19</v>
      </c>
      <c r="C138" t="s">
        <v>19</v>
      </c>
      <c r="D138" t="s">
        <v>2</v>
      </c>
      <c r="E138" cm="1">
        <f t="array" ref="E138">_xlfn.XMATCH($C138&amp;$D138,$C$8:$C$34&amp;$D$8:$D$34)</f>
        <v>5</v>
      </c>
      <c r="F138" s="17" cm="1">
        <f t="array" ref="F138">INDEX(F$8:F$34,$E138)/INDEX(E$8:E$34,$E138)-1</f>
        <v>-7.6612903225806495E-2</v>
      </c>
      <c r="G138" s="17" cm="1">
        <f t="array" ref="G138">INDEX(G$8:G$34,$E138)/INDEX(F$8:F$34,$E138)-1</f>
        <v>0.10480349344978168</v>
      </c>
      <c r="H138" s="17" cm="1">
        <f t="array" ref="H138">INDEX(H$8:H$34,$E138)/INDEX(G$8:G$34,$E138)-1</f>
        <v>-3.9525691699604737E-2</v>
      </c>
      <c r="I138" s="17" cm="1">
        <f t="array" ref="I138">INDEX(I$8:I$34,$E138)/INDEX(H$8:H$34,$E138)-1</f>
        <v>4.115226337448652E-3</v>
      </c>
      <c r="J138" s="17" cm="1">
        <f t="array" ref="J138">INDEX(J$8:J$34,$E138)/INDEX(I$8:I$34,$E138)-1</f>
        <v>-2.0491803278688492E-2</v>
      </c>
      <c r="K138" s="17" cm="1">
        <f t="array" ref="K138">INDEX(K$8:K$34,$E138)/INDEX(J$8:J$34,$E138)-1</f>
        <v>2.0920502092050208E-2</v>
      </c>
      <c r="L138" s="17" cm="1">
        <f t="array" ref="L138">INDEX(L$8:L$34,$E138)/INDEX(K$8:K$34,$E138)-1</f>
        <v>-1.3655737704918014E-2</v>
      </c>
      <c r="M138" s="17" cm="1">
        <f t="array" ref="M138">INDEX(M$8:M$34,$E138)/INDEX(L$8:L$34,$E138)-1</f>
        <v>-9.4611664201307288E-3</v>
      </c>
      <c r="N138" s="17" cm="1">
        <f t="array" ref="N138">INDEX(N$8:N$34,$E138)/INDEX(M$8:M$34,$E138)-1</f>
        <v>-9.0439655859489987E-3</v>
      </c>
      <c r="O138" s="17" cm="1">
        <f t="array" ref="O138">INDEX(O$8:O$34,$E138)/INDEX(N$8:N$34,$E138)-1</f>
        <v>-3.9092429148940733E-2</v>
      </c>
      <c r="P138" s="17" cm="1">
        <f t="array" ref="P138">INDEX(P$8:P$34,$E138)/INDEX(O$8:O$34,$E138)-1</f>
        <v>2.9003588228200261E-3</v>
      </c>
      <c r="Q138" s="17"/>
      <c r="R138" s="17"/>
      <c r="S138" s="17"/>
      <c r="T138" s="17"/>
      <c r="U138" s="17"/>
      <c r="V138" s="17"/>
      <c r="W138" s="17"/>
      <c r="X138" s="17"/>
      <c r="Y138" s="17"/>
      <c r="AA138" s="34"/>
      <c r="AB138" s="27"/>
    </row>
    <row r="139" spans="2:28" outlineLevel="1" x14ac:dyDescent="0.3">
      <c r="B139" t="s">
        <v>19</v>
      </c>
      <c r="C139" t="s">
        <v>19</v>
      </c>
      <c r="D139" t="s">
        <v>3</v>
      </c>
      <c r="E139" cm="1">
        <f t="array" ref="E139">_xlfn.XMATCH($C139&amp;$D139,$C$8:$C$34&amp;$D$8:$D$34)</f>
        <v>10</v>
      </c>
      <c r="F139" s="17" cm="1">
        <f t="array" ref="F139">INDEX(F$8:F$34,$E139)/INDEX(E$8:E$34,$E139)-1</f>
        <v>-8.7719298245614308E-3</v>
      </c>
      <c r="G139" s="17" cm="1">
        <f t="array" ref="G139">INDEX(G$8:G$34,$E139)/INDEX(F$8:F$34,$E139)-1</f>
        <v>1.7699115044247815E-2</v>
      </c>
      <c r="H139" s="17" cm="1">
        <f t="array" ref="H139">INDEX(H$8:H$34,$E139)/INDEX(G$8:G$34,$E139)-1</f>
        <v>0</v>
      </c>
      <c r="I139" s="17" cm="1">
        <f t="array" ref="I139">INDEX(I$8:I$34,$E139)/INDEX(H$8:H$34,$E139)-1</f>
        <v>0.73043478260869565</v>
      </c>
      <c r="J139" s="17" cm="1">
        <f t="array" ref="J139">INDEX(J$8:J$34,$E139)/INDEX(I$8:I$34,$E139)-1</f>
        <v>7.5376884422110546E-2</v>
      </c>
      <c r="K139" s="17" cm="1">
        <f t="array" ref="K139">INDEX(K$8:K$34,$E139)/INDEX(J$8:J$34,$E139)-1</f>
        <v>-4.2056074766355089E-2</v>
      </c>
      <c r="L139" s="17" cm="1">
        <f t="array" ref="L139">INDEX(L$8:L$34,$E139)/INDEX(K$8:K$34,$E139)-1</f>
        <v>1.4765853658536665E-2</v>
      </c>
      <c r="M139" s="17" cm="1">
        <f t="array" ref="M139">INDEX(M$8:M$34,$E139)/INDEX(L$8:L$34,$E139)-1</f>
        <v>-9.9198661712181724E-2</v>
      </c>
      <c r="N139" s="17" cm="1">
        <f t="array" ref="N139">INDEX(N$8:N$34,$E139)/INDEX(M$8:M$34,$E139)-1</f>
        <v>-0.2266704377478107</v>
      </c>
      <c r="O139" s="17" cm="1">
        <f t="array" ref="O139">INDEX(O$8:O$34,$E139)/INDEX(N$8:N$34,$E139)-1</f>
        <v>-2.0115239968257148E-2</v>
      </c>
      <c r="P139" s="17" cm="1">
        <f t="array" ref="P139">INDEX(P$8:P$34,$E139)/INDEX(O$8:O$34,$E139)-1</f>
        <v>-1.5403067152297556E-3</v>
      </c>
      <c r="Q139" s="17"/>
      <c r="R139" s="17"/>
      <c r="S139" s="17"/>
      <c r="T139" s="17"/>
      <c r="U139" s="17"/>
      <c r="V139" s="17"/>
      <c r="W139" s="17"/>
      <c r="X139" s="17"/>
      <c r="Y139" s="17"/>
      <c r="AA139" s="34"/>
      <c r="AB139" s="27"/>
    </row>
    <row r="140" spans="2:28" outlineLevel="1" x14ac:dyDescent="0.3">
      <c r="B140" t="s">
        <v>19</v>
      </c>
      <c r="C140" t="s">
        <v>19</v>
      </c>
      <c r="D140" t="s">
        <v>4</v>
      </c>
      <c r="E140" cm="1">
        <f t="array" ref="E140">_xlfn.XMATCH($C140&amp;$D140,$C$8:$C$34&amp;$D$8:$D$34)</f>
        <v>15</v>
      </c>
      <c r="F140" s="17" cm="1">
        <f t="array" ref="F140">INDEX(F$8:F$34,$E140)/INDEX(E$8:E$34,$E140)-1</f>
        <v>-3.1685678073510748E-2</v>
      </c>
      <c r="G140" s="17" cm="1">
        <f t="array" ref="G140">INDEX(G$8:G$34,$E140)/INDEX(F$8:F$34,$E140)-1</f>
        <v>-9.162303664921434E-3</v>
      </c>
      <c r="H140" s="17" cm="1">
        <f t="array" ref="H140">INDEX(H$8:H$34,$E140)/INDEX(G$8:G$34,$E140)-1</f>
        <v>0.18758256274768814</v>
      </c>
      <c r="I140" s="17" cm="1">
        <f t="array" ref="I140">INDEX(I$8:I$34,$E140)/INDEX(H$8:H$34,$E140)-1</f>
        <v>-9.3437152391546152E-2</v>
      </c>
      <c r="J140" s="17" cm="1">
        <f t="array" ref="J140">INDEX(J$8:J$34,$E140)/INDEX(I$8:I$34,$E140)-1</f>
        <v>-5.3987730061349715E-2</v>
      </c>
      <c r="K140" s="17" cm="1">
        <f t="array" ref="K140">INDEX(K$8:K$34,$E140)/INDEX(J$8:J$34,$E140)-1</f>
        <v>6.8741893644617358E-2</v>
      </c>
      <c r="L140" s="17" cm="1">
        <f t="array" ref="L140">INDEX(L$8:L$34,$E140)/INDEX(K$8:K$34,$E140)-1</f>
        <v>1.3219660194174754E-2</v>
      </c>
      <c r="M140" s="17" cm="1">
        <f t="array" ref="M140">INDEX(M$8:M$34,$E140)/INDEX(L$8:L$34,$E140)-1</f>
        <v>-2.7907767821755414E-4</v>
      </c>
      <c r="N140" s="17" cm="1">
        <f t="array" ref="N140">INDEX(N$8:N$34,$E140)/INDEX(M$8:M$34,$E140)-1</f>
        <v>1.0207749263172916E-2</v>
      </c>
      <c r="O140" s="17" cm="1">
        <f t="array" ref="O140">INDEX(O$8:O$34,$E140)/INDEX(N$8:N$34,$E140)-1</f>
        <v>-1.6817286937545917E-2</v>
      </c>
      <c r="P140" s="17" cm="1">
        <f t="array" ref="P140">INDEX(P$8:P$34,$E140)/INDEX(O$8:O$34,$E140)-1</f>
        <v>2.7757270721571192E-2</v>
      </c>
      <c r="Q140" s="17"/>
      <c r="R140" s="17"/>
      <c r="S140" s="17"/>
      <c r="T140" s="17"/>
      <c r="U140" s="17"/>
      <c r="V140" s="17"/>
      <c r="W140" s="17"/>
      <c r="X140" s="17"/>
      <c r="Y140" s="17"/>
      <c r="AA140" s="34"/>
      <c r="AB140" s="27"/>
    </row>
    <row r="141" spans="2:28" outlineLevel="1" x14ac:dyDescent="0.3">
      <c r="B141" t="s">
        <v>19</v>
      </c>
      <c r="C141" t="s">
        <v>19</v>
      </c>
      <c r="D141" t="s">
        <v>22</v>
      </c>
      <c r="E141" cm="1">
        <f t="array" ref="E141">_xlfn.XMATCH($C141&amp;$D141,$C$8:$C$34&amp;$D$8:$D$34)</f>
        <v>25</v>
      </c>
      <c r="F141" s="17" cm="1">
        <f t="array" ref="F141">INDEX(F$8:F$34,$E141)/INDEX(E$8:E$34,$E141)-1</f>
        <v>-3.9096437880104307E-2</v>
      </c>
      <c r="G141" s="17" cm="1">
        <f t="array" ref="G141">INDEX(G$8:G$34,$E141)/INDEX(F$8:F$34,$E141)-1</f>
        <v>1.7179023508137492E-2</v>
      </c>
      <c r="H141" s="17" cm="1">
        <f t="array" ref="H141">INDEX(H$8:H$34,$E141)/INDEX(G$8:G$34,$E141)-1</f>
        <v>0.11733333333333329</v>
      </c>
      <c r="I141" s="17" cm="1">
        <f t="array" ref="I141">INDEX(I$8:I$34,$E141)/INDEX(H$8:H$34,$E141)-1</f>
        <v>7.9554494828948386E-4</v>
      </c>
      <c r="J141" s="17" cm="1">
        <f t="array" ref="J141">INDEX(J$8:J$34,$E141)/INDEX(I$8:I$34,$E141)-1</f>
        <v>-2.7027027027026973E-2</v>
      </c>
      <c r="K141" s="17" cm="1">
        <f t="array" ref="K141">INDEX(K$8:K$34,$E141)/INDEX(J$8:J$34,$E141)-1</f>
        <v>4.0032679738562171E-2</v>
      </c>
      <c r="L141" s="17" cm="1">
        <f t="array" ref="L141">INDEX(L$8:L$34,$E141)/INDEX(K$8:K$34,$E141)-1</f>
        <v>8.3173605655932903E-3</v>
      </c>
      <c r="M141" s="17" cm="1">
        <f t="array" ref="M141">INDEX(M$8:M$34,$E141)/INDEX(L$8:L$34,$E141)-1</f>
        <v>-1.8032265804915792E-2</v>
      </c>
      <c r="N141" s="17" cm="1">
        <f t="array" ref="N141">INDEX(N$8:N$34,$E141)/INDEX(M$8:M$34,$E141)-1</f>
        <v>-2.8650267128515261E-2</v>
      </c>
      <c r="O141" s="17" cm="1">
        <f t="array" ref="O141">INDEX(O$8:O$34,$E141)/INDEX(N$8:N$34,$E141)-1</f>
        <v>-2.1505639819329736E-2</v>
      </c>
      <c r="P141" s="17" cm="1">
        <f t="array" ref="P141">INDEX(P$8:P$34,$E141)/INDEX(O$8:O$34,$E141)-1</f>
        <v>1.9574653862604485E-2</v>
      </c>
      <c r="Q141" s="17"/>
      <c r="R141" s="17"/>
      <c r="S141" s="17"/>
      <c r="T141" s="17"/>
      <c r="U141" s="17"/>
      <c r="V141" s="17"/>
      <c r="W141" s="17"/>
      <c r="X141" s="17"/>
      <c r="Y141" s="17"/>
      <c r="AA141" s="34"/>
      <c r="AB141" s="27"/>
    </row>
    <row r="142" spans="2:28" outlineLevel="1" x14ac:dyDescent="0.3">
      <c r="B142" t="s">
        <v>16</v>
      </c>
      <c r="C142" t="s">
        <v>21</v>
      </c>
      <c r="D142" t="s">
        <v>2</v>
      </c>
      <c r="E142" cm="1">
        <f t="array" ref="E142">_xlfn.XMATCH($C142&amp;$D142,$C$8:$C$34&amp;$D$8:$D$34)</f>
        <v>17</v>
      </c>
      <c r="F142" s="17" cm="1">
        <f t="array" ref="F142">INDEX(F$8:F$34,$E142)/INDEX(E$8:E$34,$E142)-1</f>
        <v>2.1213167379178444E-2</v>
      </c>
      <c r="G142" s="17" cm="1">
        <f t="array" ref="G142">INDEX(G$8:G$34,$E142)/INDEX(F$8:F$34,$E142)-1</f>
        <v>4.9389338315229514E-2</v>
      </c>
      <c r="H142" s="17" cm="1">
        <f t="array" ref="H142">INDEX(H$8:H$34,$E142)/INDEX(G$8:G$34,$E142)-1</f>
        <v>-6.2417107353527679E-2</v>
      </c>
      <c r="I142" s="17" cm="1">
        <f t="array" ref="I142">INDEX(I$8:I$34,$E142)/INDEX(H$8:H$34,$E142)-1</f>
        <v>9.7671560647352162E-2</v>
      </c>
      <c r="J142" s="17" cm="1">
        <f t="array" ref="J142">INDEX(J$8:J$34,$E142)/INDEX(I$8:I$34,$E142)-1</f>
        <v>-3.3222364920938885E-2</v>
      </c>
      <c r="K142" s="17" cm="1">
        <f t="array" ref="K142">INDEX(K$8:K$34,$E142)/INDEX(J$8:J$34,$E142)-1</f>
        <v>2.2801527260716048E-2</v>
      </c>
      <c r="L142" s="17" cm="1">
        <f t="array" ref="L142">INDEX(L$8:L$34,$E142)/INDEX(K$8:K$34,$E142)-1</f>
        <v>4.3634489548114219E-2</v>
      </c>
      <c r="M142" s="17" cm="1">
        <f t="array" ref="M142">INDEX(M$8:M$34,$E142)/INDEX(L$8:L$34,$E142)-1</f>
        <v>-8.2534751313303456E-3</v>
      </c>
      <c r="N142" s="17" cm="1">
        <f t="array" ref="N142">INDEX(N$8:N$34,$E142)/INDEX(M$8:M$34,$E142)-1</f>
        <v>-6.0525906860357193E-2</v>
      </c>
      <c r="O142" s="17" cm="1">
        <f t="array" ref="O142">INDEX(O$8:O$34,$E142)/INDEX(N$8:N$34,$E142)-1</f>
        <v>-1.4869322390394069E-2</v>
      </c>
      <c r="P142" s="17" cm="1">
        <f t="array" ref="P142">INDEX(P$8:P$34,$E142)/INDEX(O$8:O$34,$E142)-1</f>
        <v>5.9451570422925926E-3</v>
      </c>
      <c r="Q142" s="17"/>
      <c r="R142" s="17"/>
      <c r="S142" s="17"/>
      <c r="T142" s="17"/>
      <c r="U142" s="17"/>
      <c r="V142" s="17"/>
      <c r="W142" s="17"/>
      <c r="X142" s="17"/>
      <c r="Y142" s="17"/>
      <c r="AA142" s="34"/>
      <c r="AB142" s="27"/>
    </row>
    <row r="143" spans="2:28" outlineLevel="1" x14ac:dyDescent="0.3">
      <c r="B143" t="s">
        <v>16</v>
      </c>
      <c r="C143" t="s">
        <v>21</v>
      </c>
      <c r="D143" t="s">
        <v>3</v>
      </c>
      <c r="E143" cm="1">
        <f t="array" ref="E143">_xlfn.XMATCH($C143&amp;$D143,$C$8:$C$34&amp;$D$8:$D$34)</f>
        <v>18</v>
      </c>
      <c r="F143" s="17" cm="1">
        <f t="array" ref="F143">INDEX(F$8:F$34,$E143)/INDEX(E$8:E$34,$E143)-1</f>
        <v>1.4804940501075725E-2</v>
      </c>
      <c r="G143" s="17" cm="1">
        <f t="array" ref="G143">INDEX(G$8:G$34,$E143)/INDEX(F$8:F$34,$E143)-1</f>
        <v>5.0646723342981259E-2</v>
      </c>
      <c r="H143" s="17" cm="1">
        <f t="array" ref="H143">INDEX(H$8:H$34,$E143)/INDEX(G$8:G$34,$E143)-1</f>
        <v>-1.7073357119233523E-2</v>
      </c>
      <c r="I143" s="17" cm="1">
        <f t="array" ref="I143">INDEX(I$8:I$34,$E143)/INDEX(H$8:H$34,$E143)-1</f>
        <v>5.8394462935737801E-2</v>
      </c>
      <c r="J143" s="17" cm="1">
        <f t="array" ref="J143">INDEX(J$8:J$34,$E143)/INDEX(I$8:I$34,$E143)-1</f>
        <v>2.1645673273764654E-3</v>
      </c>
      <c r="K143" s="17" cm="1">
        <f t="array" ref="K143">INDEX(K$8:K$34,$E143)/INDEX(J$8:J$34,$E143)-1</f>
        <v>1.9958724732416666E-2</v>
      </c>
      <c r="L143" s="17" cm="1">
        <f t="array" ref="L143">INDEX(L$8:L$34,$E143)/INDEX(K$8:K$34,$E143)-1</f>
        <v>-6.1104287973704818E-2</v>
      </c>
      <c r="M143" s="17" cm="1">
        <f t="array" ref="M143">INDEX(M$8:M$34,$E143)/INDEX(L$8:L$34,$E143)-1</f>
        <v>6.3682578998582873E-2</v>
      </c>
      <c r="N143" s="17" cm="1">
        <f t="array" ref="N143">INDEX(N$8:N$34,$E143)/INDEX(M$8:M$34,$E143)-1</f>
        <v>-4.4079776999998876E-2</v>
      </c>
      <c r="O143" s="17" cm="1">
        <f t="array" ref="O143">INDEX(O$8:O$34,$E143)/INDEX(N$8:N$34,$E143)-1</f>
        <v>1.2777875129883043E-2</v>
      </c>
      <c r="P143" s="17" cm="1">
        <f t="array" ref="P143">INDEX(P$8:P$34,$E143)/INDEX(O$8:O$34,$E143)-1</f>
        <v>2.8597521263844516E-3</v>
      </c>
      <c r="Q143" s="17"/>
      <c r="R143" s="17"/>
      <c r="S143" s="17"/>
      <c r="T143" s="17"/>
      <c r="U143" s="17"/>
      <c r="V143" s="17"/>
      <c r="W143" s="17"/>
      <c r="X143" s="17"/>
      <c r="Y143" s="17"/>
      <c r="AA143" s="34"/>
      <c r="AB143" s="27"/>
    </row>
    <row r="144" spans="2:28" outlineLevel="1" x14ac:dyDescent="0.3">
      <c r="B144" t="s">
        <v>16</v>
      </c>
      <c r="C144" t="s">
        <v>21</v>
      </c>
      <c r="D144" t="s">
        <v>4</v>
      </c>
      <c r="E144" cm="1">
        <f t="array" ref="E144">_xlfn.XMATCH($C144&amp;$D144,$C$8:$C$34&amp;$D$8:$D$34)</f>
        <v>19</v>
      </c>
      <c r="F144" s="17" cm="1">
        <f t="array" ref="F144">INDEX(F$8:F$34,$E144)/INDEX(E$8:E$34,$E144)-1</f>
        <v>1.712875485949894E-2</v>
      </c>
      <c r="G144" s="17" cm="1">
        <f t="array" ref="G144">INDEX(G$8:G$34,$E144)/INDEX(F$8:F$34,$E144)-1</f>
        <v>9.8975318317975347E-3</v>
      </c>
      <c r="H144" s="17" cm="1">
        <f t="array" ref="H144">INDEX(H$8:H$34,$E144)/INDEX(G$8:G$34,$E144)-1</f>
        <v>-0.11372911141557629</v>
      </c>
      <c r="I144" s="17" cm="1">
        <f t="array" ref="I144">INDEX(I$8:I$34,$E144)/INDEX(H$8:H$34,$E144)-1</f>
        <v>-2.2287597702231987E-2</v>
      </c>
      <c r="J144" s="17" cm="1">
        <f t="array" ref="J144">INDEX(J$8:J$34,$E144)/INDEX(I$8:I$34,$E144)-1</f>
        <v>1.8994583873674697E-2</v>
      </c>
      <c r="K144" s="17" cm="1">
        <f t="array" ref="K144">INDEX(K$8:K$34,$E144)/INDEX(J$8:J$34,$E144)-1</f>
        <v>1.381887951733729E-2</v>
      </c>
      <c r="L144" s="17" cm="1">
        <f t="array" ref="L144">INDEX(L$8:L$34,$E144)/INDEX(K$8:K$34,$E144)-1</f>
        <v>-2.0908966597466438E-2</v>
      </c>
      <c r="M144" s="17" cm="1">
        <f t="array" ref="M144">INDEX(M$8:M$34,$E144)/INDEX(L$8:L$34,$E144)-1</f>
        <v>2.4226958970312795E-2</v>
      </c>
      <c r="N144" s="17" cm="1">
        <f t="array" ref="N144">INDEX(N$8:N$34,$E144)/INDEX(M$8:M$34,$E144)-1</f>
        <v>-1.8622482247242833E-2</v>
      </c>
      <c r="O144" s="17" cm="1">
        <f t="array" ref="O144">INDEX(O$8:O$34,$E144)/INDEX(N$8:N$34,$E144)-1</f>
        <v>-0.11379503302516591</v>
      </c>
      <c r="P144" s="17" cm="1">
        <f t="array" ref="P144">INDEX(P$8:P$34,$E144)/INDEX(O$8:O$34,$E144)-1</f>
        <v>1.2470406125593581E-2</v>
      </c>
      <c r="Q144" s="17"/>
      <c r="R144" s="17"/>
      <c r="S144" s="17"/>
      <c r="T144" s="17"/>
      <c r="U144" s="17"/>
      <c r="V144" s="17"/>
      <c r="W144" s="17"/>
      <c r="X144" s="17"/>
      <c r="Y144" s="17"/>
      <c r="AA144" s="34"/>
      <c r="AB144" s="27"/>
    </row>
    <row r="145" spans="1:47" outlineLevel="1" x14ac:dyDescent="0.3">
      <c r="B145" t="s">
        <v>16</v>
      </c>
      <c r="C145" t="s">
        <v>21</v>
      </c>
      <c r="D145" t="s">
        <v>22</v>
      </c>
      <c r="E145" cm="1">
        <f t="array" ref="E145">_xlfn.XMATCH($C145&amp;$D145,$C$8:$C$34&amp;$D$8:$D$34)</f>
        <v>26</v>
      </c>
      <c r="F145" s="17" cm="1">
        <f t="array" ref="F145">INDEX(F$8:F$34,$E145)/INDEX(E$8:E$34,$E145)-1</f>
        <v>1.8072919471870952E-2</v>
      </c>
      <c r="G145" s="17" cm="1">
        <f t="array" ref="G145">INDEX(G$8:G$34,$E145)/INDEX(F$8:F$34,$E145)-1</f>
        <v>2.986862898186704E-2</v>
      </c>
      <c r="H145" s="17" cm="1">
        <f t="array" ref="H145">INDEX(H$8:H$34,$E145)/INDEX(G$8:G$34,$E145)-1</f>
        <v>-7.9666942672991903E-2</v>
      </c>
      <c r="I145" s="17" cm="1">
        <f t="array" ref="I145">INDEX(I$8:I$34,$E145)/INDEX(H$8:H$34,$E145)-1</f>
        <v>3.3758349908324048E-2</v>
      </c>
      <c r="J145" s="17" cm="1">
        <f t="array" ref="J145">INDEX(J$8:J$34,$E145)/INDEX(I$8:I$34,$E145)-1</f>
        <v>-3.1795368784894862E-3</v>
      </c>
      <c r="K145" s="17" cm="1">
        <f t="array" ref="K145">INDEX(K$8:K$34,$E145)/INDEX(J$8:J$34,$E145)-1</f>
        <v>1.8159064633886945E-2</v>
      </c>
      <c r="L145" s="17" cm="1">
        <f t="array" ref="L145">INDEX(L$8:L$34,$E145)/INDEX(K$8:K$34,$E145)-1</f>
        <v>-5.7715353901586219E-3</v>
      </c>
      <c r="M145" s="17" cm="1">
        <f t="array" ref="M145">INDEX(M$8:M$34,$E145)/INDEX(L$8:L$34,$E145)-1</f>
        <v>1.9303931494673243E-2</v>
      </c>
      <c r="N145" s="17" cm="1">
        <f t="array" ref="N145">INDEX(N$8:N$34,$E145)/INDEX(M$8:M$34,$E145)-1</f>
        <v>-3.8580640444248804E-2</v>
      </c>
      <c r="O145" s="17" cm="1">
        <f t="array" ref="O145">INDEX(O$8:O$34,$E145)/INDEX(N$8:N$34,$E145)-1</f>
        <v>-5.5069859946237698E-2</v>
      </c>
      <c r="P145" s="17" cm="1">
        <f t="array" ref="P145">INDEX(P$8:P$34,$E145)/INDEX(O$8:O$34,$E145)-1</f>
        <v>8.1320542058431755E-3</v>
      </c>
      <c r="Q145" s="17"/>
      <c r="R145" s="17"/>
      <c r="S145" s="17"/>
      <c r="T145" s="17"/>
      <c r="U145" s="17"/>
      <c r="V145" s="17"/>
      <c r="W145" s="17"/>
      <c r="X145" s="17"/>
      <c r="Y145" s="17"/>
      <c r="AA145" s="34"/>
      <c r="AB145" s="27"/>
    </row>
    <row r="147" spans="1:47" x14ac:dyDescent="0.3">
      <c r="A147" s="65" t="s">
        <v>8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</row>
    <row r="148" spans="1:47" outlineLevel="1" x14ac:dyDescent="0.3">
      <c r="A148" t="s">
        <v>32</v>
      </c>
      <c r="B148" s="55">
        <v>1</v>
      </c>
    </row>
    <row r="149" spans="1:47" outlineLevel="1" x14ac:dyDescent="0.3">
      <c r="E149" s="22" t="s">
        <v>33</v>
      </c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8" t="s">
        <v>52</v>
      </c>
      <c r="R149" s="28"/>
      <c r="S149" s="28"/>
      <c r="T149" s="28"/>
      <c r="U149" s="28"/>
      <c r="V149" s="28"/>
      <c r="W149" s="28"/>
      <c r="X149" s="28"/>
      <c r="Y149" s="28"/>
      <c r="Z149" t="s">
        <v>29</v>
      </c>
      <c r="AA149" s="30" t="s">
        <v>53</v>
      </c>
      <c r="AB149" s="30"/>
      <c r="AC149" s="30"/>
      <c r="AD149" s="30"/>
      <c r="AE149" s="30"/>
      <c r="AF149" s="30"/>
      <c r="AG149" s="30"/>
      <c r="AH149" s="30"/>
    </row>
    <row r="150" spans="1:47" outlineLevel="1" x14ac:dyDescent="0.3">
      <c r="E150" s="19" t="str">
        <f>"FY"&amp;(E$1-2000)</f>
        <v>FY13</v>
      </c>
      <c r="F150" s="19" t="str">
        <f t="shared" ref="F150:Y150" si="77">"FY"&amp;(F$1-2000)</f>
        <v>FY14</v>
      </c>
      <c r="G150" s="19" t="str">
        <f t="shared" si="77"/>
        <v>FY15</v>
      </c>
      <c r="H150" s="19" t="str">
        <f t="shared" si="77"/>
        <v>FY16</v>
      </c>
      <c r="I150" s="19" t="str">
        <f t="shared" si="77"/>
        <v>FY17</v>
      </c>
      <c r="J150" s="19" t="str">
        <f t="shared" si="77"/>
        <v>FY18</v>
      </c>
      <c r="K150" s="19" t="str">
        <f t="shared" si="77"/>
        <v>FY19</v>
      </c>
      <c r="L150" s="19" t="str">
        <f t="shared" si="77"/>
        <v>FY20</v>
      </c>
      <c r="M150" s="19" t="str">
        <f t="shared" si="77"/>
        <v>FY21</v>
      </c>
      <c r="N150" s="19" t="str">
        <f t="shared" si="77"/>
        <v>FY22</v>
      </c>
      <c r="O150" s="19" t="str">
        <f t="shared" si="77"/>
        <v>FY23</v>
      </c>
      <c r="P150" s="19" t="str">
        <f t="shared" si="77"/>
        <v>FY24</v>
      </c>
      <c r="Q150" s="19" t="str">
        <f t="shared" si="77"/>
        <v>FY25</v>
      </c>
      <c r="R150" s="19" t="str">
        <f t="shared" si="77"/>
        <v>FY26</v>
      </c>
      <c r="S150" s="19" t="str">
        <f t="shared" si="77"/>
        <v>FY27</v>
      </c>
      <c r="T150" s="19" t="str">
        <f t="shared" si="77"/>
        <v>FY28</v>
      </c>
      <c r="U150" s="19" t="str">
        <f t="shared" si="77"/>
        <v>FY29</v>
      </c>
      <c r="V150" s="19" t="str">
        <f t="shared" si="77"/>
        <v>FY30</v>
      </c>
      <c r="W150" s="19" t="str">
        <f t="shared" si="77"/>
        <v>FY31</v>
      </c>
      <c r="X150" s="19" t="str">
        <f t="shared" si="77"/>
        <v>FY32</v>
      </c>
      <c r="Y150" s="19" t="str">
        <f t="shared" si="77"/>
        <v>FY33</v>
      </c>
      <c r="Z150" t="s">
        <v>29</v>
      </c>
      <c r="AA150" s="19" t="str">
        <f t="shared" ref="AA150:AN150" si="78">"FY"&amp;(AA$1-2000)</f>
        <v>FY21</v>
      </c>
      <c r="AB150" s="19" t="str">
        <f t="shared" si="78"/>
        <v>FY22</v>
      </c>
      <c r="AC150" s="19" t="str">
        <f t="shared" si="78"/>
        <v>FY23</v>
      </c>
      <c r="AD150" s="19" t="str">
        <f t="shared" si="78"/>
        <v>FY24</v>
      </c>
      <c r="AE150" s="19" t="str">
        <f t="shared" si="78"/>
        <v>FY25</v>
      </c>
      <c r="AF150" s="19" t="str">
        <f t="shared" si="78"/>
        <v>FY26</v>
      </c>
      <c r="AG150" s="19" t="str">
        <f t="shared" si="78"/>
        <v>FY27</v>
      </c>
      <c r="AH150" s="19" t="str">
        <f t="shared" si="78"/>
        <v>FY28</v>
      </c>
      <c r="AI150" s="19" t="str">
        <f t="shared" si="78"/>
        <v>FY29</v>
      </c>
      <c r="AJ150" s="19" t="str">
        <f t="shared" si="78"/>
        <v>FY30</v>
      </c>
      <c r="AK150" s="19" t="str">
        <f t="shared" si="78"/>
        <v>FY31</v>
      </c>
      <c r="AL150" s="19" t="str">
        <f t="shared" si="78"/>
        <v>FY32</v>
      </c>
      <c r="AM150" s="19" t="str">
        <f t="shared" si="78"/>
        <v>FY33</v>
      </c>
      <c r="AN150" s="19" t="str">
        <f t="shared" si="78"/>
        <v>FY34</v>
      </c>
    </row>
    <row r="151" spans="1:47" outlineLevel="1" x14ac:dyDescent="0.3">
      <c r="A151" s="17" cm="1">
        <f t="array" ref="A151">INDEX($AP151:$AT151,$B$5)</f>
        <v>1.4327177937494939E-2</v>
      </c>
      <c r="B151" t="s">
        <v>12</v>
      </c>
      <c r="C151" t="s">
        <v>13</v>
      </c>
      <c r="D151" t="s">
        <v>2</v>
      </c>
      <c r="E151" s="44">
        <v>86473</v>
      </c>
      <c r="F151" s="44">
        <v>88046</v>
      </c>
      <c r="G151" s="44">
        <v>90326</v>
      </c>
      <c r="H151" s="44">
        <v>96905</v>
      </c>
      <c r="I151" s="44">
        <v>99580</v>
      </c>
      <c r="J151" s="44">
        <v>101888</v>
      </c>
      <c r="K151" s="44">
        <v>104112</v>
      </c>
      <c r="L151" s="44">
        <v>106654</v>
      </c>
      <c r="M151" s="44">
        <v>109036</v>
      </c>
      <c r="N151" s="44">
        <v>111093</v>
      </c>
      <c r="O151" s="44">
        <v>112662</v>
      </c>
      <c r="P151" s="44">
        <v>113790</v>
      </c>
      <c r="Q151" s="3">
        <f t="shared" ref="Q151:T165" si="79">P151*(1+$A151)</f>
        <v>115420.28957750754</v>
      </c>
      <c r="R151" s="3">
        <f t="shared" si="79"/>
        <v>117073.9366038817</v>
      </c>
      <c r="S151" s="3">
        <f t="shared" si="79"/>
        <v>118751.2757254485</v>
      </c>
      <c r="T151" s="3">
        <f t="shared" si="79"/>
        <v>120452.64638307152</v>
      </c>
      <c r="U151" s="3">
        <f t="shared" ref="U151:U165" si="80">T151*(1+$A151)</f>
        <v>122178.39288084394</v>
      </c>
      <c r="V151" s="3">
        <f t="shared" ref="V151:V165" si="81">U151*(1+$A151)</f>
        <v>123928.86445576495</v>
      </c>
      <c r="W151" s="3">
        <f t="shared" ref="W151:W165" si="82">V151*(1+$A151)</f>
        <v>125704.41534841439</v>
      </c>
      <c r="X151" s="3">
        <f t="shared" ref="X151:X165" si="83">W151*(1+$A151)</f>
        <v>127505.40487463989</v>
      </c>
      <c r="Y151" s="3">
        <f t="shared" ref="Y151:Y165" si="84">X151*(1+$A151)</f>
        <v>129332.1974982712</v>
      </c>
      <c r="Z151" t="s">
        <v>29</v>
      </c>
      <c r="AA151" s="35">
        <f>$M151</f>
        <v>109036</v>
      </c>
      <c r="AB151" s="26">
        <f t="shared" ref="AB151:AB165" si="85">N151*_xlfn.XLOOKUP($B151,$B$199:$B$202,N$199:N$202)</f>
        <v>111093</v>
      </c>
      <c r="AC151" s="26">
        <f t="shared" ref="AC151:AC165" si="86">O151*_xlfn.XLOOKUP($B151,$B$199:$B$202,O$199:O$202)</f>
        <v>112662</v>
      </c>
      <c r="AD151" s="26">
        <f t="shared" ref="AD151:AD165" si="87">P151*_xlfn.XLOOKUP($B151,$B$199:$B$202,P$199:P$202)</f>
        <v>113790</v>
      </c>
      <c r="AE151" s="26">
        <f t="shared" ref="AE151:AE165" si="88">Q151*_xlfn.XLOOKUP($B151,$B$199:$B$202,Q$199:Q$202)</f>
        <v>114648.77378590971</v>
      </c>
      <c r="AF151" s="26">
        <f t="shared" ref="AF151:AF165" si="89">R151*_xlfn.XLOOKUP($B151,$B$199:$B$202,R$199:R$202)</f>
        <v>114105.38788715619</v>
      </c>
      <c r="AG151" s="26">
        <f t="shared" ref="AG151:AG165" si="90">S151*_xlfn.XLOOKUP($B151,$B$199:$B$202,S$199:S$202)</f>
        <v>113108.59036866842</v>
      </c>
      <c r="AH151" s="26">
        <f t="shared" ref="AH151:AH165" si="91">T151*_xlfn.XLOOKUP($B151,$B$199:$B$202,T$199:T$202)</f>
        <v>111641.74683437544</v>
      </c>
      <c r="AI151" s="26">
        <f t="shared" ref="AI151:AI165" si="92">U151*_xlfn.XLOOKUP($B151,$B$199:$B$202,U$199:U$202)</f>
        <v>110186.99040123566</v>
      </c>
      <c r="AJ151" s="26">
        <f t="shared" ref="AJ151:AJ165" si="93">V151*_xlfn.XLOOKUP($B151,$B$199:$B$202,V$199:V$202)</f>
        <v>108527.8199573265</v>
      </c>
      <c r="AK151" s="26">
        <f t="shared" ref="AK151:AK165" si="94">W151*_xlfn.XLOOKUP($B151,$B$199:$B$202,W$199:W$202)</f>
        <v>106891.16605595613</v>
      </c>
      <c r="AL151" s="26">
        <f t="shared" ref="AL151:AL165" si="95">X151*_xlfn.XLOOKUP($B151,$B$199:$B$202,X$199:X$202)</f>
        <v>105276.81479753531</v>
      </c>
      <c r="AM151" s="26">
        <f t="shared" ref="AM151:AM165" si="96">Y151*_xlfn.XLOOKUP($B151,$B$199:$B$202,Y$199:Y$202)</f>
        <v>103684.55074052695</v>
      </c>
      <c r="AN151" s="45">
        <f>AM151*AM151/AL151</f>
        <v>102116.36895492958</v>
      </c>
      <c r="AP151" s="17">
        <f t="shared" ref="AP151" si="97">(AVERAGE(O151:P151)/AVERAGE(M151:N151))^(1/2)-1</f>
        <v>1.4260354318809565E-2</v>
      </c>
      <c r="AQ151" s="17">
        <f t="shared" ref="AQ151" si="98">(O151/M151)^(1/2)-1</f>
        <v>1.6491550244974729E-2</v>
      </c>
      <c r="AR151" s="17">
        <f t="shared" ref="AR151" si="99">(AVERAGE(O151:P151)/AVERAGE(K151:L151))^(1/4)-1</f>
        <v>1.8108121435172375E-2</v>
      </c>
      <c r="AS151" s="17">
        <f t="shared" ref="AS151" si="100">(P151/M151)^(1/3)-1</f>
        <v>1.4327177937494939E-2</v>
      </c>
      <c r="AT151" t="s">
        <v>54</v>
      </c>
    </row>
    <row r="152" spans="1:47" outlineLevel="1" x14ac:dyDescent="0.3">
      <c r="A152" s="17" cm="1">
        <f t="array" ref="A152">INDEX($AP152:$AT152,$B$5)</f>
        <v>1.1159087642786281E-2</v>
      </c>
      <c r="B152" t="s">
        <v>14</v>
      </c>
      <c r="C152" t="s">
        <v>15</v>
      </c>
      <c r="D152" t="s">
        <v>2</v>
      </c>
      <c r="E152" s="44">
        <v>59768</v>
      </c>
      <c r="F152" s="44">
        <v>60452</v>
      </c>
      <c r="G152" s="44">
        <v>61409</v>
      </c>
      <c r="H152" s="44">
        <v>57898</v>
      </c>
      <c r="I152" s="44">
        <v>58095</v>
      </c>
      <c r="J152" s="44">
        <v>59042</v>
      </c>
      <c r="K152" s="44">
        <v>59837</v>
      </c>
      <c r="L152" s="44">
        <v>60705</v>
      </c>
      <c r="M152" s="44">
        <v>61798</v>
      </c>
      <c r="N152" s="44">
        <v>62687.917000000001</v>
      </c>
      <c r="O152" s="44">
        <v>63519.667000000001</v>
      </c>
      <c r="P152" s="44">
        <v>63890</v>
      </c>
      <c r="Q152" s="3">
        <f t="shared" si="79"/>
        <v>64602.954109497616</v>
      </c>
      <c r="R152" s="3">
        <f t="shared" si="79"/>
        <v>65323.864136388402</v>
      </c>
      <c r="S152" s="3">
        <f t="shared" si="79"/>
        <v>66052.818861451829</v>
      </c>
      <c r="T152" s="3">
        <f t="shared" si="79"/>
        <v>66789.908056179862</v>
      </c>
      <c r="U152" s="3">
        <f t="shared" si="80"/>
        <v>67535.222493832407</v>
      </c>
      <c r="V152" s="3">
        <f t="shared" si="81"/>
        <v>68288.85396061615</v>
      </c>
      <c r="W152" s="3">
        <f t="shared" si="82"/>
        <v>69050.895266988096</v>
      </c>
      <c r="X152" s="3">
        <f t="shared" si="83"/>
        <v>69821.44025908527</v>
      </c>
      <c r="Y152" s="3">
        <f t="shared" si="84"/>
        <v>70600.583830281976</v>
      </c>
      <c r="Z152" t="s">
        <v>29</v>
      </c>
      <c r="AA152" s="35">
        <f t="shared" ref="AA152:AA165" si="101">$M152</f>
        <v>61798</v>
      </c>
      <c r="AB152" s="26">
        <f t="shared" si="85"/>
        <v>62687.917000000001</v>
      </c>
      <c r="AC152" s="26">
        <f t="shared" si="86"/>
        <v>63519.667000000001</v>
      </c>
      <c r="AD152" s="26">
        <f t="shared" si="87"/>
        <v>63890</v>
      </c>
      <c r="AE152" s="26">
        <f t="shared" si="88"/>
        <v>64114.026480249886</v>
      </c>
      <c r="AF152" s="26">
        <f t="shared" si="89"/>
        <v>64166.456314480783</v>
      </c>
      <c r="AG152" s="26">
        <f t="shared" si="90"/>
        <v>64123.184043255962</v>
      </c>
      <c r="AH152" s="26">
        <f t="shared" si="91"/>
        <v>63906.547784245209</v>
      </c>
      <c r="AI152" s="26">
        <f t="shared" si="92"/>
        <v>63487.689608883054</v>
      </c>
      <c r="AJ152" s="26">
        <f t="shared" si="93"/>
        <v>62824.119300356833</v>
      </c>
      <c r="AK152" s="26">
        <f t="shared" si="94"/>
        <v>61873.779671486955</v>
      </c>
      <c r="AL152" s="26">
        <f t="shared" si="95"/>
        <v>60581.204174293336</v>
      </c>
      <c r="AM152" s="26">
        <f t="shared" si="96"/>
        <v>58874.584075900268</v>
      </c>
      <c r="AN152" s="45">
        <f t="shared" ref="AN152:AN165" si="102">AM152*AM152/AL152</f>
        <v>57216.040805954843</v>
      </c>
      <c r="AP152" s="17">
        <f t="shared" ref="AP152:AP165" si="103">(AVERAGE(O152:P152)/AVERAGE(M152:N152))^(1/2)-1</f>
        <v>1.1675141764047936E-2</v>
      </c>
      <c r="AQ152" s="17">
        <f t="shared" ref="AQ152:AQ165" si="104">(O152/M152)^(1/2)-1</f>
        <v>1.3834104242539613E-2</v>
      </c>
      <c r="AR152" s="17">
        <f t="shared" ref="AR152:AR165" si="105">(AVERAGE(O152:P152)/AVERAGE(K152:L152))^(1/4)-1</f>
        <v>1.3948733147888692E-2</v>
      </c>
      <c r="AS152" s="17">
        <f t="shared" ref="AS152:AS165" si="106">(P152/M152)^(1/3)-1</f>
        <v>1.1159087642786281E-2</v>
      </c>
      <c r="AT152" t="s">
        <v>54</v>
      </c>
    </row>
    <row r="153" spans="1:47" outlineLevel="1" x14ac:dyDescent="0.3">
      <c r="A153" s="17" cm="1">
        <f t="array" ref="A153">INDEX($AP153:$AT153,$B$5)</f>
        <v>1.6448726599529451E-3</v>
      </c>
      <c r="B153" t="s">
        <v>16</v>
      </c>
      <c r="C153" t="s">
        <v>17</v>
      </c>
      <c r="D153" t="s">
        <v>2</v>
      </c>
      <c r="E153" s="44">
        <v>42864</v>
      </c>
      <c r="F153" s="44">
        <v>42563</v>
      </c>
      <c r="G153" s="44">
        <v>42698.5</v>
      </c>
      <c r="H153" s="44">
        <v>42857</v>
      </c>
      <c r="I153" s="44">
        <v>43174</v>
      </c>
      <c r="J153" s="44">
        <v>43743</v>
      </c>
      <c r="K153" s="44">
        <v>44322.5</v>
      </c>
      <c r="L153" s="44">
        <v>44846</v>
      </c>
      <c r="M153" s="44">
        <v>45319</v>
      </c>
      <c r="N153" s="44">
        <v>45641.5</v>
      </c>
      <c r="O153" s="44">
        <v>45689</v>
      </c>
      <c r="P153" s="44">
        <v>45543</v>
      </c>
      <c r="Q153" s="3">
        <f t="shared" si="79"/>
        <v>45617.912435552236</v>
      </c>
      <c r="R153" s="3">
        <f t="shared" si="79"/>
        <v>45692.948092521605</v>
      </c>
      <c r="S153" s="3">
        <f t="shared" si="79"/>
        <v>45768.107173591641</v>
      </c>
      <c r="T153" s="3">
        <f t="shared" si="79"/>
        <v>45843.38988177928</v>
      </c>
      <c r="U153" s="3">
        <f t="shared" si="80"/>
        <v>45918.796420435385</v>
      </c>
      <c r="V153" s="3">
        <f t="shared" si="81"/>
        <v>45994.326993245304</v>
      </c>
      <c r="W153" s="3">
        <f t="shared" si="82"/>
        <v>46069.981804229428</v>
      </c>
      <c r="X153" s="3">
        <f t="shared" si="83"/>
        <v>46145.761057743737</v>
      </c>
      <c r="Y153" s="3">
        <f t="shared" si="84"/>
        <v>46221.664958480338</v>
      </c>
      <c r="Z153" t="s">
        <v>29</v>
      </c>
      <c r="AA153" s="35">
        <f t="shared" si="101"/>
        <v>45319</v>
      </c>
      <c r="AB153" s="26">
        <f t="shared" si="85"/>
        <v>45641.5</v>
      </c>
      <c r="AC153" s="26">
        <f t="shared" si="86"/>
        <v>45689</v>
      </c>
      <c r="AD153" s="26">
        <f t="shared" si="87"/>
        <v>45543</v>
      </c>
      <c r="AE153" s="26">
        <f t="shared" si="88"/>
        <v>45090.601581841729</v>
      </c>
      <c r="AF153" s="26">
        <f t="shared" si="89"/>
        <v>44816.672955154827</v>
      </c>
      <c r="AG153" s="26">
        <f t="shared" si="90"/>
        <v>44582.211855850721</v>
      </c>
      <c r="AH153" s="26">
        <f t="shared" si="91"/>
        <v>44317.837696523922</v>
      </c>
      <c r="AI153" s="26">
        <f t="shared" si="92"/>
        <v>44008.316963411758</v>
      </c>
      <c r="AJ153" s="26">
        <f t="shared" si="93"/>
        <v>43637.772698676104</v>
      </c>
      <c r="AK153" s="26">
        <f t="shared" si="94"/>
        <v>43190.088043851596</v>
      </c>
      <c r="AL153" s="26">
        <f t="shared" si="95"/>
        <v>42646.550423797351</v>
      </c>
      <c r="AM153" s="26">
        <f t="shared" si="96"/>
        <v>41985.884295752025</v>
      </c>
      <c r="AN153" s="45">
        <f t="shared" si="102"/>
        <v>41335.452986898614</v>
      </c>
      <c r="AP153" s="17">
        <f t="shared" si="103"/>
        <v>1.491294065387283E-3</v>
      </c>
      <c r="AQ153" s="17">
        <f t="shared" si="104"/>
        <v>4.0738748120132673E-3</v>
      </c>
      <c r="AR153" s="17">
        <f t="shared" si="105"/>
        <v>5.7358560197051656E-3</v>
      </c>
      <c r="AS153" s="17">
        <f t="shared" si="106"/>
        <v>1.6448726599529451E-3</v>
      </c>
      <c r="AT153" t="s">
        <v>54</v>
      </c>
    </row>
    <row r="154" spans="1:47" outlineLevel="1" x14ac:dyDescent="0.3">
      <c r="A154" s="17" cm="1">
        <f t="array" ref="A154">INDEX($AP154:$AT154,$B$5)</f>
        <v>5.717075521615822E-3</v>
      </c>
      <c r="B154" t="s">
        <v>16</v>
      </c>
      <c r="C154" t="s">
        <v>18</v>
      </c>
      <c r="D154" t="s">
        <v>2</v>
      </c>
      <c r="E154" s="44">
        <v>57372</v>
      </c>
      <c r="F154" s="44">
        <v>57701.5</v>
      </c>
      <c r="G154" s="44">
        <v>58336.5</v>
      </c>
      <c r="H154" s="44">
        <v>59093</v>
      </c>
      <c r="I154" s="44">
        <v>59939</v>
      </c>
      <c r="J154" s="44">
        <v>60924</v>
      </c>
      <c r="K154" s="44">
        <v>62007.5</v>
      </c>
      <c r="L154" s="44">
        <v>63059.5</v>
      </c>
      <c r="M154" s="44">
        <v>63944</v>
      </c>
      <c r="N154" s="44">
        <v>64553.5</v>
      </c>
      <c r="O154" s="44">
        <v>64939.5</v>
      </c>
      <c r="P154" s="44">
        <v>65047</v>
      </c>
      <c r="Q154" s="3">
        <f t="shared" si="79"/>
        <v>65418.878611454544</v>
      </c>
      <c r="R154" s="3">
        <f t="shared" si="79"/>
        <v>65792.883281015645</v>
      </c>
      <c r="S154" s="3">
        <f t="shared" si="79"/>
        <v>66169.026163518065</v>
      </c>
      <c r="T154" s="3">
        <f t="shared" si="79"/>
        <v>66547.319483286672</v>
      </c>
      <c r="U154" s="3">
        <f t="shared" si="80"/>
        <v>66927.775534533721</v>
      </c>
      <c r="V154" s="3">
        <f t="shared" si="81"/>
        <v>67310.406681758395</v>
      </c>
      <c r="W154" s="3">
        <f t="shared" si="82"/>
        <v>67695.225360148688</v>
      </c>
      <c r="X154" s="3">
        <f t="shared" si="83"/>
        <v>68082.244075985465</v>
      </c>
      <c r="Y154" s="3">
        <f t="shared" si="84"/>
        <v>68471.475407048958</v>
      </c>
      <c r="Z154" t="s">
        <v>29</v>
      </c>
      <c r="AA154" s="35">
        <f t="shared" si="101"/>
        <v>63944</v>
      </c>
      <c r="AB154" s="26">
        <f t="shared" si="85"/>
        <v>64553.5</v>
      </c>
      <c r="AC154" s="26">
        <f t="shared" si="86"/>
        <v>64939.5</v>
      </c>
      <c r="AD154" s="26">
        <f t="shared" si="87"/>
        <v>65047</v>
      </c>
      <c r="AE154" s="26">
        <f t="shared" si="88"/>
        <v>64662.682571617668</v>
      </c>
      <c r="AF154" s="26">
        <f t="shared" si="89"/>
        <v>64531.142241280366</v>
      </c>
      <c r="AG154" s="26">
        <f t="shared" si="90"/>
        <v>64454.523573118837</v>
      </c>
      <c r="AH154" s="26">
        <f t="shared" si="91"/>
        <v>64332.792832390711</v>
      </c>
      <c r="AI154" s="26">
        <f t="shared" si="92"/>
        <v>64143.204721913047</v>
      </c>
      <c r="AJ154" s="26">
        <f t="shared" si="93"/>
        <v>63861.706846267982</v>
      </c>
      <c r="AK154" s="26">
        <f t="shared" si="94"/>
        <v>63463.509837652746</v>
      </c>
      <c r="AL154" s="26">
        <f t="shared" si="95"/>
        <v>62919.600596002303</v>
      </c>
      <c r="AM154" s="26">
        <f t="shared" si="96"/>
        <v>62196.708980132455</v>
      </c>
      <c r="AN154" s="45">
        <f t="shared" si="102"/>
        <v>61482.122761680024</v>
      </c>
      <c r="AP154" s="17">
        <f t="shared" si="103"/>
        <v>5.7771990263091322E-3</v>
      </c>
      <c r="AQ154" s="17">
        <f t="shared" si="104"/>
        <v>7.7540919148131326E-3</v>
      </c>
      <c r="AR154" s="17">
        <f t="shared" si="105"/>
        <v>9.6919166495994524E-3</v>
      </c>
      <c r="AS154" s="17">
        <f t="shared" si="106"/>
        <v>5.717075521615822E-3</v>
      </c>
      <c r="AT154" t="s">
        <v>54</v>
      </c>
    </row>
    <row r="155" spans="1:47" outlineLevel="1" x14ac:dyDescent="0.3">
      <c r="A155" s="17" cm="1">
        <f t="array" ref="A155">INDEX($AP155:$AT155,$B$5)</f>
        <v>-2.4382381944491049E-3</v>
      </c>
      <c r="B155" t="s">
        <v>19</v>
      </c>
      <c r="C155" t="s">
        <v>19</v>
      </c>
      <c r="D155" t="s">
        <v>2</v>
      </c>
      <c r="E155" s="44">
        <v>10070</v>
      </c>
      <c r="F155" s="44">
        <v>10055</v>
      </c>
      <c r="G155" s="44">
        <v>9744</v>
      </c>
      <c r="H155" s="44">
        <v>9730</v>
      </c>
      <c r="I155" s="44">
        <v>9741</v>
      </c>
      <c r="J155" s="44">
        <v>9767</v>
      </c>
      <c r="K155" s="44">
        <v>9854</v>
      </c>
      <c r="L155" s="44">
        <v>9892</v>
      </c>
      <c r="M155" s="44">
        <v>9928</v>
      </c>
      <c r="N155" s="44">
        <v>9913.8680000000004</v>
      </c>
      <c r="O155" s="44">
        <v>9887.1509999999998</v>
      </c>
      <c r="P155" s="44">
        <v>9855.556435750399</v>
      </c>
      <c r="Q155" s="3">
        <f t="shared" si="79"/>
        <v>9831.5262416212045</v>
      </c>
      <c r="R155" s="3">
        <f t="shared" si="79"/>
        <v>9807.554638829155</v>
      </c>
      <c r="S155" s="3">
        <f t="shared" si="79"/>
        <v>9783.6414845146155</v>
      </c>
      <c r="T155" s="3">
        <f t="shared" si="79"/>
        <v>9759.7866361662745</v>
      </c>
      <c r="U155" s="3">
        <f t="shared" si="80"/>
        <v>9735.9899516203004</v>
      </c>
      <c r="V155" s="3">
        <f t="shared" si="81"/>
        <v>9712.2512890594862</v>
      </c>
      <c r="W155" s="3">
        <f t="shared" si="82"/>
        <v>9688.5705070124131</v>
      </c>
      <c r="X155" s="3">
        <f t="shared" si="83"/>
        <v>9664.9474643526028</v>
      </c>
      <c r="Y155" s="3">
        <f t="shared" si="84"/>
        <v>9641.3820202976749</v>
      </c>
      <c r="Z155" t="s">
        <v>29</v>
      </c>
      <c r="AA155" s="35">
        <f t="shared" si="101"/>
        <v>9928</v>
      </c>
      <c r="AB155" s="26">
        <f t="shared" si="85"/>
        <v>9913.8680000000004</v>
      </c>
      <c r="AC155" s="26">
        <f t="shared" si="86"/>
        <v>9887.1509999999998</v>
      </c>
      <c r="AD155" s="26">
        <f t="shared" si="87"/>
        <v>9855.556435750399</v>
      </c>
      <c r="AE155" s="26">
        <f t="shared" si="88"/>
        <v>9680.1688330969755</v>
      </c>
      <c r="AF155" s="26">
        <f t="shared" si="89"/>
        <v>9588.7443477780125</v>
      </c>
      <c r="AG155" s="26">
        <f t="shared" si="90"/>
        <v>9498.3152589935617</v>
      </c>
      <c r="AH155" s="26">
        <f t="shared" si="91"/>
        <v>9408.8813938554395</v>
      </c>
      <c r="AI155" s="26">
        <f t="shared" si="92"/>
        <v>9320.4425768196179</v>
      </c>
      <c r="AJ155" s="26">
        <f t="shared" si="93"/>
        <v>9232.9986296564857</v>
      </c>
      <c r="AK155" s="26">
        <f t="shared" si="94"/>
        <v>9146.3689106524726</v>
      </c>
      <c r="AL155" s="26">
        <f t="shared" si="95"/>
        <v>9060.5458585187371</v>
      </c>
      <c r="AM155" s="26">
        <f t="shared" si="96"/>
        <v>8975.5219821329083</v>
      </c>
      <c r="AN155" s="45">
        <f t="shared" si="102"/>
        <v>8891.2959671197332</v>
      </c>
      <c r="AP155" s="17">
        <f t="shared" si="103"/>
        <v>-2.501900641554422E-3</v>
      </c>
      <c r="AQ155" s="17">
        <f t="shared" si="104"/>
        <v>-2.0593828172710271E-3</v>
      </c>
      <c r="AR155" s="17">
        <f t="shared" si="105"/>
        <v>-4.1689078202011842E-5</v>
      </c>
      <c r="AS155" s="17">
        <f t="shared" si="106"/>
        <v>-2.4382381944491049E-3</v>
      </c>
      <c r="AT155" t="s">
        <v>54</v>
      </c>
    </row>
    <row r="156" spans="1:47" outlineLevel="1" x14ac:dyDescent="0.3">
      <c r="A156" s="17" cm="1">
        <f t="array" ref="A156">INDEX($AP156:$AT156,$B$5)</f>
        <v>-8.9932928302867143E-3</v>
      </c>
      <c r="B156" t="s">
        <v>12</v>
      </c>
      <c r="C156" t="s">
        <v>13</v>
      </c>
      <c r="D156" t="s">
        <v>3</v>
      </c>
      <c r="E156" s="44">
        <v>5506</v>
      </c>
      <c r="F156" s="44">
        <v>5565</v>
      </c>
      <c r="G156" s="44">
        <v>5685</v>
      </c>
      <c r="H156" s="44">
        <v>5935</v>
      </c>
      <c r="I156" s="44">
        <v>6082</v>
      </c>
      <c r="J156" s="44">
        <v>6175</v>
      </c>
      <c r="K156" s="44">
        <v>6181</v>
      </c>
      <c r="L156" s="44">
        <v>6171</v>
      </c>
      <c r="M156" s="44">
        <v>6171</v>
      </c>
      <c r="N156" s="44">
        <v>6134</v>
      </c>
      <c r="O156" s="44">
        <v>6052</v>
      </c>
      <c r="P156" s="44">
        <v>6006</v>
      </c>
      <c r="Q156" s="3">
        <f t="shared" si="79"/>
        <v>5951.986283261298</v>
      </c>
      <c r="R156" s="3">
        <f t="shared" si="79"/>
        <v>5898.4583276940793</v>
      </c>
      <c r="S156" s="3">
        <f t="shared" si="79"/>
        <v>5845.4117647058829</v>
      </c>
      <c r="T156" s="3">
        <f t="shared" si="79"/>
        <v>5792.8422649922795</v>
      </c>
      <c r="U156" s="3">
        <f t="shared" si="80"/>
        <v>5740.7455381835425</v>
      </c>
      <c r="V156" s="3">
        <f t="shared" si="81"/>
        <v>5689.1173324944957</v>
      </c>
      <c r="W156" s="3">
        <f t="shared" si="82"/>
        <v>5637.9534343775131</v>
      </c>
      <c r="X156" s="3">
        <f t="shared" si="83"/>
        <v>5587.2496681786351</v>
      </c>
      <c r="Y156" s="3">
        <f t="shared" si="84"/>
        <v>5537.0018957967823</v>
      </c>
      <c r="Z156" t="s">
        <v>29</v>
      </c>
      <c r="AA156" s="35">
        <f t="shared" si="101"/>
        <v>6171</v>
      </c>
      <c r="AB156" s="26">
        <f t="shared" si="85"/>
        <v>6134</v>
      </c>
      <c r="AC156" s="26">
        <f t="shared" si="86"/>
        <v>6052</v>
      </c>
      <c r="AD156" s="26">
        <f t="shared" si="87"/>
        <v>6006</v>
      </c>
      <c r="AE156" s="26">
        <f t="shared" si="88"/>
        <v>5912.2008051125349</v>
      </c>
      <c r="AF156" s="26">
        <f t="shared" si="89"/>
        <v>5748.8959109233892</v>
      </c>
      <c r="AG156" s="26">
        <f t="shared" si="90"/>
        <v>5567.6562697222826</v>
      </c>
      <c r="AH156" s="26">
        <f t="shared" si="91"/>
        <v>5369.1060264710704</v>
      </c>
      <c r="AI156" s="26">
        <f t="shared" si="92"/>
        <v>5177.3104768915591</v>
      </c>
      <c r="AJ156" s="26">
        <f t="shared" si="93"/>
        <v>4982.1121519067274</v>
      </c>
      <c r="AK156" s="26">
        <f t="shared" si="94"/>
        <v>4794.1626799618743</v>
      </c>
      <c r="AL156" s="26">
        <f t="shared" si="95"/>
        <v>4613.19933161064</v>
      </c>
      <c r="AM156" s="26">
        <f t="shared" si="96"/>
        <v>4438.9685253960788</v>
      </c>
      <c r="AN156" s="45">
        <f t="shared" si="102"/>
        <v>4271.3180491547246</v>
      </c>
      <c r="AP156" s="17">
        <f t="shared" si="103"/>
        <v>-1.0087448811559763E-2</v>
      </c>
      <c r="AQ156" s="17">
        <f t="shared" si="104"/>
        <v>-9.6888097958671704E-3</v>
      </c>
      <c r="AR156" s="17">
        <f t="shared" si="105"/>
        <v>-6.0043149230036841E-3</v>
      </c>
      <c r="AS156" s="17">
        <f t="shared" si="106"/>
        <v>-8.9932928302867143E-3</v>
      </c>
      <c r="AT156" t="s">
        <v>54</v>
      </c>
    </row>
    <row r="157" spans="1:47" outlineLevel="1" x14ac:dyDescent="0.3">
      <c r="A157" s="17" cm="1">
        <f t="array" ref="A157">INDEX($AP157:$AT157,$B$5)</f>
        <v>2.4402148357549613E-4</v>
      </c>
      <c r="B157" t="s">
        <v>14</v>
      </c>
      <c r="C157" t="s">
        <v>15</v>
      </c>
      <c r="D157" t="s">
        <v>3</v>
      </c>
      <c r="E157" s="44">
        <v>3913</v>
      </c>
      <c r="F157" s="44">
        <v>3975</v>
      </c>
      <c r="G157" s="44">
        <v>4037</v>
      </c>
      <c r="H157" s="44">
        <v>3955</v>
      </c>
      <c r="I157" s="44">
        <v>3976</v>
      </c>
      <c r="J157" s="44">
        <v>4026</v>
      </c>
      <c r="K157" s="44">
        <v>4091</v>
      </c>
      <c r="L157" s="44">
        <v>4097</v>
      </c>
      <c r="M157" s="44">
        <v>4097</v>
      </c>
      <c r="N157" s="44">
        <v>4094.75</v>
      </c>
      <c r="O157" s="44">
        <v>4097.4169999999995</v>
      </c>
      <c r="P157" s="44">
        <v>4100</v>
      </c>
      <c r="Q157" s="3">
        <f t="shared" si="79"/>
        <v>4101.0004880826591</v>
      </c>
      <c r="R157" s="3">
        <f t="shared" si="79"/>
        <v>4102.001220305905</v>
      </c>
      <c r="S157" s="3">
        <f t="shared" si="79"/>
        <v>4103.0021967293123</v>
      </c>
      <c r="T157" s="3">
        <f t="shared" si="79"/>
        <v>4104.0034174124721</v>
      </c>
      <c r="U157" s="3">
        <f t="shared" si="80"/>
        <v>4105.0048824149881</v>
      </c>
      <c r="V157" s="3">
        <f t="shared" si="81"/>
        <v>4106.0065917964794</v>
      </c>
      <c r="W157" s="3">
        <f t="shared" si="82"/>
        <v>4107.0085456165807</v>
      </c>
      <c r="X157" s="3">
        <f t="shared" si="83"/>
        <v>4108.0107439349395</v>
      </c>
      <c r="Y157" s="3">
        <f t="shared" si="84"/>
        <v>4109.0131868112185</v>
      </c>
      <c r="Z157" t="s">
        <v>29</v>
      </c>
      <c r="AA157" s="35">
        <f t="shared" si="101"/>
        <v>4097</v>
      </c>
      <c r="AB157" s="26">
        <f t="shared" si="85"/>
        <v>4094.75</v>
      </c>
      <c r="AC157" s="26">
        <f t="shared" si="86"/>
        <v>4097.4169999999995</v>
      </c>
      <c r="AD157" s="26">
        <f t="shared" si="87"/>
        <v>4100</v>
      </c>
      <c r="AE157" s="26">
        <f t="shared" si="88"/>
        <v>4069.9633246306048</v>
      </c>
      <c r="AF157" s="26">
        <f t="shared" si="89"/>
        <v>4029.321987982109</v>
      </c>
      <c r="AG157" s="26">
        <f t="shared" si="90"/>
        <v>3983.139092710242</v>
      </c>
      <c r="AH157" s="26">
        <f t="shared" si="91"/>
        <v>3926.8311356405366</v>
      </c>
      <c r="AI157" s="26">
        <f t="shared" si="92"/>
        <v>3858.9830046315888</v>
      </c>
      <c r="AJ157" s="26">
        <f t="shared" si="93"/>
        <v>3777.4282772389656</v>
      </c>
      <c r="AK157" s="26">
        <f t="shared" si="94"/>
        <v>3680.1281269105057</v>
      </c>
      <c r="AL157" s="26">
        <f t="shared" si="95"/>
        <v>3564.3526788482445</v>
      </c>
      <c r="AM157" s="26">
        <f t="shared" si="96"/>
        <v>3426.5501673109006</v>
      </c>
      <c r="AN157" s="45">
        <f t="shared" si="102"/>
        <v>3294.0752801410017</v>
      </c>
      <c r="AP157" s="17">
        <f t="shared" si="103"/>
        <v>3.4583698479084823E-4</v>
      </c>
      <c r="AQ157" s="17">
        <f t="shared" si="104"/>
        <v>5.0889600901715681E-5</v>
      </c>
      <c r="AR157" s="17">
        <f t="shared" si="105"/>
        <v>2.8740050367415115E-4</v>
      </c>
      <c r="AS157" s="17">
        <f t="shared" si="106"/>
        <v>2.4402148357549613E-4</v>
      </c>
      <c r="AT157" t="s">
        <v>54</v>
      </c>
    </row>
    <row r="158" spans="1:47" outlineLevel="1" x14ac:dyDescent="0.3">
      <c r="A158" s="17" cm="1">
        <f t="array" ref="A158">INDEX($AP158:$AT158,$B$5)</f>
        <v>7.1105151726424953E-3</v>
      </c>
      <c r="B158" t="s">
        <v>16</v>
      </c>
      <c r="C158" t="s">
        <v>17</v>
      </c>
      <c r="D158" t="s">
        <v>3</v>
      </c>
      <c r="E158" s="44">
        <v>1145.5</v>
      </c>
      <c r="F158" s="44">
        <v>1152.5</v>
      </c>
      <c r="G158" s="44">
        <v>1158</v>
      </c>
      <c r="H158" s="44">
        <v>1165.5</v>
      </c>
      <c r="I158" s="44">
        <v>1180</v>
      </c>
      <c r="J158" s="44">
        <v>1197.5</v>
      </c>
      <c r="K158" s="44">
        <v>1213</v>
      </c>
      <c r="L158" s="44">
        <v>1225</v>
      </c>
      <c r="M158" s="44">
        <v>1233.5</v>
      </c>
      <c r="N158" s="44">
        <v>1242.5</v>
      </c>
      <c r="O158" s="44">
        <v>1249.5</v>
      </c>
      <c r="P158" s="44">
        <v>1260</v>
      </c>
      <c r="Q158" s="3">
        <f t="shared" si="79"/>
        <v>1268.9592491175295</v>
      </c>
      <c r="R158" s="3">
        <f t="shared" si="79"/>
        <v>1277.9822031118447</v>
      </c>
      <c r="S158" s="3">
        <f t="shared" si="79"/>
        <v>1287.0693149574386</v>
      </c>
      <c r="T158" s="3">
        <f t="shared" si="79"/>
        <v>1296.221040849686</v>
      </c>
      <c r="U158" s="3">
        <f t="shared" si="80"/>
        <v>1305.4378402277462</v>
      </c>
      <c r="V158" s="3">
        <f t="shared" si="81"/>
        <v>1314.7201757976272</v>
      </c>
      <c r="W158" s="3">
        <f t="shared" si="82"/>
        <v>1324.0685135554154</v>
      </c>
      <c r="X158" s="3">
        <f t="shared" si="83"/>
        <v>1333.4833228106693</v>
      </c>
      <c r="Y158" s="3">
        <f t="shared" si="84"/>
        <v>1342.9650762099802</v>
      </c>
      <c r="Z158" t="s">
        <v>29</v>
      </c>
      <c r="AA158" s="35">
        <f t="shared" si="101"/>
        <v>1233.5</v>
      </c>
      <c r="AB158" s="26">
        <f t="shared" si="85"/>
        <v>1242.5</v>
      </c>
      <c r="AC158" s="26">
        <f t="shared" si="86"/>
        <v>1249.5</v>
      </c>
      <c r="AD158" s="26">
        <f t="shared" si="87"/>
        <v>1260</v>
      </c>
      <c r="AE158" s="26">
        <f t="shared" si="88"/>
        <v>1254.290976299887</v>
      </c>
      <c r="AF158" s="26">
        <f t="shared" si="89"/>
        <v>1253.4737378599077</v>
      </c>
      <c r="AG158" s="26">
        <f t="shared" si="90"/>
        <v>1253.7201211962263</v>
      </c>
      <c r="AH158" s="26">
        <f t="shared" si="91"/>
        <v>1253.0860797017067</v>
      </c>
      <c r="AI158" s="26">
        <f t="shared" si="92"/>
        <v>1251.1243048000954</v>
      </c>
      <c r="AJ158" s="26">
        <f t="shared" si="93"/>
        <v>1247.3594885353118</v>
      </c>
      <c r="AK158" s="26">
        <f t="shared" si="94"/>
        <v>1241.299289406277</v>
      </c>
      <c r="AL158" s="26">
        <f t="shared" si="95"/>
        <v>1232.3659305212593</v>
      </c>
      <c r="AM158" s="26">
        <f t="shared" si="96"/>
        <v>1219.8949638364963</v>
      </c>
      <c r="AN158" s="45">
        <f t="shared" si="102"/>
        <v>1207.5501975003478</v>
      </c>
      <c r="AP158" s="17">
        <f t="shared" si="103"/>
        <v>6.7422147274733835E-3</v>
      </c>
      <c r="AQ158" s="17">
        <f t="shared" si="104"/>
        <v>6.4647137904989549E-3</v>
      </c>
      <c r="AR158" s="17">
        <f t="shared" si="105"/>
        <v>7.2525480174834289E-3</v>
      </c>
      <c r="AS158" s="17">
        <f t="shared" si="106"/>
        <v>7.1105151726424953E-3</v>
      </c>
      <c r="AT158" t="s">
        <v>54</v>
      </c>
    </row>
    <row r="159" spans="1:47" outlineLevel="1" x14ac:dyDescent="0.3">
      <c r="A159" s="17" cm="1">
        <f t="array" ref="A159">INDEX($AP159:$AT159,$B$5)</f>
        <v>1.4229441260429354E-3</v>
      </c>
      <c r="B159" t="s">
        <v>16</v>
      </c>
      <c r="C159" t="s">
        <v>18</v>
      </c>
      <c r="D159" t="s">
        <v>3</v>
      </c>
      <c r="E159" s="44">
        <v>1400.5</v>
      </c>
      <c r="F159" s="44">
        <v>1425</v>
      </c>
      <c r="G159" s="44">
        <v>1445.5</v>
      </c>
      <c r="H159" s="44">
        <v>1465</v>
      </c>
      <c r="I159" s="44">
        <v>1488</v>
      </c>
      <c r="J159" s="44">
        <v>1510</v>
      </c>
      <c r="K159" s="44">
        <v>1525.5</v>
      </c>
      <c r="L159" s="44">
        <v>1526.5</v>
      </c>
      <c r="M159" s="44">
        <v>1520.5</v>
      </c>
      <c r="N159" s="44">
        <v>1525</v>
      </c>
      <c r="O159" s="44">
        <v>1531.5</v>
      </c>
      <c r="P159" s="44">
        <v>1527</v>
      </c>
      <c r="Q159" s="3">
        <f t="shared" si="79"/>
        <v>1529.1728356804676</v>
      </c>
      <c r="R159" s="3">
        <f t="shared" si="79"/>
        <v>1531.3487631847036</v>
      </c>
      <c r="S159" s="3">
        <f t="shared" si="79"/>
        <v>1533.5277869122003</v>
      </c>
      <c r="T159" s="3">
        <f t="shared" si="79"/>
        <v>1535.7099112687106</v>
      </c>
      <c r="U159" s="3">
        <f t="shared" si="80"/>
        <v>1537.8951406662563</v>
      </c>
      <c r="V159" s="3">
        <f t="shared" si="81"/>
        <v>1540.0834795231374</v>
      </c>
      <c r="W159" s="3">
        <f t="shared" si="82"/>
        <v>1542.2749322639406</v>
      </c>
      <c r="X159" s="3">
        <f t="shared" si="83"/>
        <v>1544.4695033195489</v>
      </c>
      <c r="Y159" s="3">
        <f t="shared" si="84"/>
        <v>1546.6671971271498</v>
      </c>
      <c r="Z159" t="s">
        <v>29</v>
      </c>
      <c r="AA159" s="35">
        <f t="shared" si="101"/>
        <v>1520.5</v>
      </c>
      <c r="AB159" s="26">
        <f t="shared" si="85"/>
        <v>1525</v>
      </c>
      <c r="AC159" s="26">
        <f t="shared" si="86"/>
        <v>1531.5</v>
      </c>
      <c r="AD159" s="26">
        <f t="shared" si="87"/>
        <v>1527</v>
      </c>
      <c r="AE159" s="26">
        <f t="shared" si="88"/>
        <v>1511.4966775574326</v>
      </c>
      <c r="AF159" s="26">
        <f t="shared" si="89"/>
        <v>1501.9813683495313</v>
      </c>
      <c r="AG159" s="26">
        <f t="shared" si="90"/>
        <v>1493.7926190314952</v>
      </c>
      <c r="AH159" s="26">
        <f t="shared" si="91"/>
        <v>1484.6053656167439</v>
      </c>
      <c r="AI159" s="26">
        <f t="shared" si="92"/>
        <v>1473.9100778523759</v>
      </c>
      <c r="AJ159" s="26">
        <f t="shared" si="93"/>
        <v>1461.1761321409631</v>
      </c>
      <c r="AK159" s="26">
        <f t="shared" si="94"/>
        <v>1445.8653444961785</v>
      </c>
      <c r="AL159" s="26">
        <f t="shared" si="95"/>
        <v>1427.3531315024513</v>
      </c>
      <c r="AM159" s="26">
        <f t="shared" si="96"/>
        <v>1404.9297021417945</v>
      </c>
      <c r="AN159" s="45">
        <f t="shared" si="102"/>
        <v>1382.858540326705</v>
      </c>
      <c r="AP159" s="17">
        <f t="shared" si="103"/>
        <v>2.1320237404225395E-3</v>
      </c>
      <c r="AQ159" s="17">
        <f t="shared" si="104"/>
        <v>3.6107125513915594E-3</v>
      </c>
      <c r="AR159" s="17">
        <f t="shared" si="105"/>
        <v>5.3201303833128044E-4</v>
      </c>
      <c r="AS159" s="17">
        <f t="shared" si="106"/>
        <v>1.4229441260429354E-3</v>
      </c>
      <c r="AT159" t="s">
        <v>54</v>
      </c>
    </row>
    <row r="160" spans="1:47" outlineLevel="1" x14ac:dyDescent="0.3">
      <c r="A160" s="17" cm="1">
        <f t="array" ref="A160">INDEX($AP160:$AT160,$B$5)</f>
        <v>3.9797014544775688E-3</v>
      </c>
      <c r="B160" t="s">
        <v>19</v>
      </c>
      <c r="C160" t="s">
        <v>19</v>
      </c>
      <c r="D160" t="s">
        <v>3</v>
      </c>
      <c r="E160" s="44">
        <v>147</v>
      </c>
      <c r="F160" s="44">
        <v>149</v>
      </c>
      <c r="G160" s="44">
        <v>148</v>
      </c>
      <c r="H160" s="44">
        <v>148</v>
      </c>
      <c r="I160" s="44">
        <v>153</v>
      </c>
      <c r="J160" s="44">
        <v>152</v>
      </c>
      <c r="K160" s="44">
        <v>155</v>
      </c>
      <c r="L160" s="44">
        <v>155</v>
      </c>
      <c r="M160" s="44">
        <v>159</v>
      </c>
      <c r="N160" s="44">
        <v>159.88</v>
      </c>
      <c r="O160" s="44">
        <v>159.565</v>
      </c>
      <c r="P160" s="44">
        <v>160.90588235294118</v>
      </c>
      <c r="Q160" s="3">
        <f t="shared" si="79"/>
        <v>161.54623972697519</v>
      </c>
      <c r="R160" s="3">
        <f t="shared" si="79"/>
        <v>162.18914553218201</v>
      </c>
      <c r="S160" s="3">
        <f t="shared" si="79"/>
        <v>162.83460991055691</v>
      </c>
      <c r="T160" s="3">
        <f t="shared" si="79"/>
        <v>163.48264304445723</v>
      </c>
      <c r="U160" s="3">
        <f t="shared" si="80"/>
        <v>164.13325515676308</v>
      </c>
      <c r="V160" s="3">
        <f t="shared" si="81"/>
        <v>164.78645651103858</v>
      </c>
      <c r="W160" s="3">
        <f t="shared" si="82"/>
        <v>165.44225741169376</v>
      </c>
      <c r="X160" s="3">
        <f t="shared" si="83"/>
        <v>166.10066820414713</v>
      </c>
      <c r="Y160" s="3">
        <f t="shared" si="84"/>
        <v>166.76169927498887</v>
      </c>
      <c r="Z160" t="s">
        <v>29</v>
      </c>
      <c r="AA160" s="35">
        <f t="shared" si="101"/>
        <v>159</v>
      </c>
      <c r="AB160" s="26">
        <f t="shared" si="85"/>
        <v>159.88</v>
      </c>
      <c r="AC160" s="26">
        <f t="shared" si="86"/>
        <v>159.565</v>
      </c>
      <c r="AD160" s="26">
        <f t="shared" si="87"/>
        <v>160.90588235294118</v>
      </c>
      <c r="AE160" s="26">
        <f t="shared" si="88"/>
        <v>159.05921791561124</v>
      </c>
      <c r="AF160" s="26">
        <f t="shared" si="89"/>
        <v>158.57064372962978</v>
      </c>
      <c r="AG160" s="26">
        <f t="shared" si="90"/>
        <v>158.08576616934766</v>
      </c>
      <c r="AH160" s="26">
        <f t="shared" si="91"/>
        <v>157.60475671254198</v>
      </c>
      <c r="AI160" s="26">
        <f t="shared" si="92"/>
        <v>157.12778949412316</v>
      </c>
      <c r="AJ160" s="26">
        <f t="shared" si="93"/>
        <v>156.65504133591085</v>
      </c>
      <c r="AK160" s="26">
        <f t="shared" si="94"/>
        <v>156.18361022436235</v>
      </c>
      <c r="AL160" s="26">
        <f t="shared" si="95"/>
        <v>155.71349217831354</v>
      </c>
      <c r="AM160" s="26">
        <f t="shared" si="96"/>
        <v>155.24468322792251</v>
      </c>
      <c r="AN160" s="45">
        <f t="shared" si="102"/>
        <v>154.77728572768194</v>
      </c>
      <c r="AP160" s="17">
        <f t="shared" si="103"/>
        <v>2.4913808824211792E-3</v>
      </c>
      <c r="AQ160" s="17">
        <f t="shared" si="104"/>
        <v>1.7751539739327971E-3</v>
      </c>
      <c r="AR160" s="17">
        <f t="shared" si="105"/>
        <v>8.339361370372389E-3</v>
      </c>
      <c r="AS160" s="17">
        <f t="shared" si="106"/>
        <v>3.9797014544775688E-3</v>
      </c>
      <c r="AT160" t="s">
        <v>54</v>
      </c>
    </row>
    <row r="161" spans="1:46" outlineLevel="1" x14ac:dyDescent="0.3">
      <c r="A161" s="17" cm="1">
        <f t="array" ref="A161">INDEX($AP161:$AT161,$B$5)</f>
        <v>-3.3613698998736785E-3</v>
      </c>
      <c r="B161" t="s">
        <v>12</v>
      </c>
      <c r="C161" t="s">
        <v>13</v>
      </c>
      <c r="D161" t="s">
        <v>4</v>
      </c>
      <c r="E161" s="44">
        <v>199</v>
      </c>
      <c r="F161" s="44">
        <v>192</v>
      </c>
      <c r="G161" s="44">
        <v>189</v>
      </c>
      <c r="H161" s="44">
        <v>202</v>
      </c>
      <c r="I161" s="44">
        <v>200</v>
      </c>
      <c r="J161" s="44">
        <v>197</v>
      </c>
      <c r="K161" s="44">
        <v>198</v>
      </c>
      <c r="L161" s="44">
        <v>202</v>
      </c>
      <c r="M161" s="44">
        <v>199</v>
      </c>
      <c r="N161" s="44">
        <v>198</v>
      </c>
      <c r="O161" s="44">
        <v>198</v>
      </c>
      <c r="P161" s="44">
        <v>197</v>
      </c>
      <c r="Q161" s="3">
        <f t="shared" si="79"/>
        <v>196.33781012972489</v>
      </c>
      <c r="R161" s="3">
        <f t="shared" si="79"/>
        <v>195.67784612454773</v>
      </c>
      <c r="S161" s="3">
        <f t="shared" si="79"/>
        <v>195.02010050251255</v>
      </c>
      <c r="T161" s="3">
        <f t="shared" si="79"/>
        <v>194.36456580681306</v>
      </c>
      <c r="U161" s="3">
        <f t="shared" si="80"/>
        <v>193.71123460570803</v>
      </c>
      <c r="V161" s="3">
        <f t="shared" si="81"/>
        <v>193.06009949243705</v>
      </c>
      <c r="W161" s="3">
        <f t="shared" si="82"/>
        <v>192.41115308513656</v>
      </c>
      <c r="X161" s="3">
        <f t="shared" si="83"/>
        <v>191.76438802675619</v>
      </c>
      <c r="Y161" s="3">
        <f t="shared" si="84"/>
        <v>191.11979698497535</v>
      </c>
      <c r="Z161" t="s">
        <v>29</v>
      </c>
      <c r="AA161" s="35">
        <f t="shared" si="101"/>
        <v>199</v>
      </c>
      <c r="AB161" s="26">
        <f t="shared" si="85"/>
        <v>198</v>
      </c>
      <c r="AC161" s="26">
        <f t="shared" si="86"/>
        <v>198</v>
      </c>
      <c r="AD161" s="26">
        <f t="shared" si="87"/>
        <v>197</v>
      </c>
      <c r="AE161" s="26">
        <f t="shared" si="88"/>
        <v>195.02540897774978</v>
      </c>
      <c r="AF161" s="26">
        <f t="shared" si="89"/>
        <v>190.71620192042369</v>
      </c>
      <c r="AG161" s="26">
        <f t="shared" si="90"/>
        <v>185.75336160930263</v>
      </c>
      <c r="AH161" s="26">
        <f t="shared" si="91"/>
        <v>180.14713915349182</v>
      </c>
      <c r="AI161" s="26">
        <f t="shared" si="92"/>
        <v>174.6991218727776</v>
      </c>
      <c r="AJ161" s="26">
        <f t="shared" si="93"/>
        <v>169.06789076678319</v>
      </c>
      <c r="AK161" s="26">
        <f t="shared" si="94"/>
        <v>163.61440016594258</v>
      </c>
      <c r="AL161" s="26">
        <f t="shared" si="95"/>
        <v>158.33324071951444</v>
      </c>
      <c r="AM161" s="26">
        <f t="shared" si="96"/>
        <v>153.2191571110726</v>
      </c>
      <c r="AN161" s="45">
        <f t="shared" si="102"/>
        <v>148.27025581706633</v>
      </c>
      <c r="AP161" s="17">
        <f t="shared" si="103"/>
        <v>-2.5220721115253308E-3</v>
      </c>
      <c r="AQ161" s="17">
        <f t="shared" si="104"/>
        <v>-2.5157272558833377E-3</v>
      </c>
      <c r="AR161" s="17">
        <f t="shared" si="105"/>
        <v>-3.1397561756264514E-3</v>
      </c>
      <c r="AS161" s="17">
        <f t="shared" si="106"/>
        <v>-3.3613698998736785E-3</v>
      </c>
      <c r="AT161" t="s">
        <v>54</v>
      </c>
    </row>
    <row r="162" spans="1:46" outlineLevel="1" x14ac:dyDescent="0.3">
      <c r="A162" s="17" cm="1">
        <f t="array" ref="A162">INDEX($AP162:$AT162,$B$5)</f>
        <v>1.0000663432244039E-2</v>
      </c>
      <c r="B162" t="s">
        <v>14</v>
      </c>
      <c r="C162" t="s">
        <v>15</v>
      </c>
      <c r="D162" t="s">
        <v>4</v>
      </c>
      <c r="E162" s="44">
        <v>118</v>
      </c>
      <c r="F162" s="44">
        <v>104</v>
      </c>
      <c r="G162" s="44">
        <v>102</v>
      </c>
      <c r="H162" s="44">
        <v>91</v>
      </c>
      <c r="I162" s="44">
        <v>91</v>
      </c>
      <c r="J162" s="44">
        <v>91</v>
      </c>
      <c r="K162" s="44">
        <v>93</v>
      </c>
      <c r="L162" s="44">
        <v>96</v>
      </c>
      <c r="M162" s="44">
        <v>99</v>
      </c>
      <c r="N162" s="44">
        <v>99.915999999999997</v>
      </c>
      <c r="O162" s="44">
        <v>100.25</v>
      </c>
      <c r="P162" s="44">
        <v>102</v>
      </c>
      <c r="Q162" s="3">
        <f t="shared" si="79"/>
        <v>103.02006767008889</v>
      </c>
      <c r="R162" s="3">
        <f t="shared" si="79"/>
        <v>104.05033669362446</v>
      </c>
      <c r="S162" s="3">
        <f t="shared" si="79"/>
        <v>105.09090909090907</v>
      </c>
      <c r="T162" s="3">
        <f t="shared" si="79"/>
        <v>106.1418879025158</v>
      </c>
      <c r="U162" s="3">
        <f t="shared" si="80"/>
        <v>107.20337719949184</v>
      </c>
      <c r="V162" s="3">
        <f t="shared" si="81"/>
        <v>108.27548209366387</v>
      </c>
      <c r="W162" s="3">
        <f t="shared" si="82"/>
        <v>109.35830874804657</v>
      </c>
      <c r="X162" s="3">
        <f t="shared" si="83"/>
        <v>110.4519643873552</v>
      </c>
      <c r="Y162" s="3">
        <f t="shared" si="84"/>
        <v>111.55655730862335</v>
      </c>
      <c r="Z162" t="s">
        <v>29</v>
      </c>
      <c r="AA162" s="35">
        <f t="shared" si="101"/>
        <v>99</v>
      </c>
      <c r="AB162" s="26">
        <f t="shared" si="85"/>
        <v>99.915999999999997</v>
      </c>
      <c r="AC162" s="26">
        <f t="shared" si="86"/>
        <v>100.25</v>
      </c>
      <c r="AD162" s="26">
        <f t="shared" si="87"/>
        <v>102</v>
      </c>
      <c r="AE162" s="26">
        <f t="shared" si="88"/>
        <v>102.24039190842782</v>
      </c>
      <c r="AF162" s="26">
        <f t="shared" si="89"/>
        <v>102.20677346977901</v>
      </c>
      <c r="AG162" s="26">
        <f t="shared" si="90"/>
        <v>102.02083455430181</v>
      </c>
      <c r="AH162" s="26">
        <f t="shared" si="91"/>
        <v>101.55967912766876</v>
      </c>
      <c r="AI162" s="26">
        <f t="shared" si="92"/>
        <v>100.77844545913666</v>
      </c>
      <c r="AJ162" s="26">
        <f t="shared" si="93"/>
        <v>99.610864875240821</v>
      </c>
      <c r="AK162" s="26">
        <f t="shared" si="94"/>
        <v>97.991660709980238</v>
      </c>
      <c r="AL162" s="26">
        <f t="shared" si="95"/>
        <v>95.834645936445838</v>
      </c>
      <c r="AM162" s="26">
        <f t="shared" si="96"/>
        <v>93.028209628876382</v>
      </c>
      <c r="AN162" s="45">
        <f t="shared" si="102"/>
        <v>90.303957427811255</v>
      </c>
      <c r="AP162" s="17">
        <f t="shared" si="103"/>
        <v>8.3455973887380797E-3</v>
      </c>
      <c r="AQ162" s="17">
        <f t="shared" si="104"/>
        <v>6.2933283224442249E-3</v>
      </c>
      <c r="AR162" s="17">
        <f t="shared" si="105"/>
        <v>1.7083670153570374E-2</v>
      </c>
      <c r="AS162" s="17">
        <f t="shared" si="106"/>
        <v>1.0000663432244039E-2</v>
      </c>
      <c r="AT162" t="s">
        <v>54</v>
      </c>
    </row>
    <row r="163" spans="1:46" outlineLevel="1" x14ac:dyDescent="0.3">
      <c r="A163" s="17" cm="1">
        <f t="array" ref="A163">INDEX($AP163:$AT163,$B$5)</f>
        <v>-9.2942179997563823E-3</v>
      </c>
      <c r="B163" t="s">
        <v>16</v>
      </c>
      <c r="C163" t="s">
        <v>17</v>
      </c>
      <c r="D163" t="s">
        <v>4</v>
      </c>
      <c r="E163" s="44">
        <v>97.5</v>
      </c>
      <c r="F163" s="44">
        <v>96</v>
      </c>
      <c r="G163" s="44">
        <v>92.5</v>
      </c>
      <c r="H163" s="44">
        <v>91</v>
      </c>
      <c r="I163" s="44">
        <v>91.5</v>
      </c>
      <c r="J163" s="44">
        <v>91</v>
      </c>
      <c r="K163" s="44">
        <v>90.5</v>
      </c>
      <c r="L163" s="44">
        <v>91</v>
      </c>
      <c r="M163" s="44">
        <v>90.5</v>
      </c>
      <c r="N163" s="44">
        <v>89.5</v>
      </c>
      <c r="O163" s="44">
        <v>88.5</v>
      </c>
      <c r="P163" s="44">
        <v>88</v>
      </c>
      <c r="Q163" s="3">
        <f t="shared" si="79"/>
        <v>87.18210881602144</v>
      </c>
      <c r="R163" s="3">
        <f t="shared" si="79"/>
        <v>86.371819291006858</v>
      </c>
      <c r="S163" s="3">
        <f t="shared" si="79"/>
        <v>85.569060773480672</v>
      </c>
      <c r="T163" s="3">
        <f t="shared" si="79"/>
        <v>84.773763268617543</v>
      </c>
      <c r="U163" s="3">
        <f t="shared" si="80"/>
        <v>83.985857432139269</v>
      </c>
      <c r="V163" s="3">
        <f t="shared" si="81"/>
        <v>83.205274564268507</v>
      </c>
      <c r="W163" s="3">
        <f t="shared" si="82"/>
        <v>82.431946603738609</v>
      </c>
      <c r="X163" s="3">
        <f t="shared" si="83"/>
        <v>81.665806121859191</v>
      </c>
      <c r="Y163" s="3">
        <f t="shared" si="84"/>
        <v>80.906786316636797</v>
      </c>
      <c r="Z163" t="s">
        <v>29</v>
      </c>
      <c r="AA163" s="35">
        <f t="shared" si="101"/>
        <v>90.5</v>
      </c>
      <c r="AB163" s="26">
        <f t="shared" si="85"/>
        <v>89.5</v>
      </c>
      <c r="AC163" s="26">
        <f t="shared" si="86"/>
        <v>88.5</v>
      </c>
      <c r="AD163" s="26">
        <f t="shared" si="87"/>
        <v>88</v>
      </c>
      <c r="AE163" s="26">
        <f t="shared" si="88"/>
        <v>86.174345203580671</v>
      </c>
      <c r="AF163" s="26">
        <f t="shared" si="89"/>
        <v>84.71542632505961</v>
      </c>
      <c r="AG163" s="26">
        <f t="shared" si="90"/>
        <v>83.351884779510115</v>
      </c>
      <c r="AH163" s="26">
        <f t="shared" si="91"/>
        <v>81.952706620314103</v>
      </c>
      <c r="AI163" s="26">
        <f t="shared" si="92"/>
        <v>80.491574745905581</v>
      </c>
      <c r="AJ163" s="26">
        <f t="shared" si="93"/>
        <v>78.942189094314088</v>
      </c>
      <c r="AK163" s="26">
        <f t="shared" si="94"/>
        <v>77.279019700300779</v>
      </c>
      <c r="AL163" s="26">
        <f t="shared" si="95"/>
        <v>75.473127733614064</v>
      </c>
      <c r="AM163" s="26">
        <f t="shared" si="96"/>
        <v>73.492440657056093</v>
      </c>
      <c r="AN163" s="45">
        <f t="shared" si="102"/>
        <v>71.563733953023444</v>
      </c>
      <c r="AP163" s="17">
        <f t="shared" si="103"/>
        <v>-9.7699481658034548E-3</v>
      </c>
      <c r="AQ163" s="17">
        <f t="shared" si="104"/>
        <v>-1.1111455983947693E-2</v>
      </c>
      <c r="AR163" s="17">
        <f t="shared" si="105"/>
        <v>-6.9593650087540482E-3</v>
      </c>
      <c r="AS163" s="17">
        <f t="shared" si="106"/>
        <v>-9.2942179997563823E-3</v>
      </c>
      <c r="AT163" t="s">
        <v>54</v>
      </c>
    </row>
    <row r="164" spans="1:46" outlineLevel="1" x14ac:dyDescent="0.3">
      <c r="A164" s="17" cm="1">
        <f t="array" ref="A164">INDEX($AP164:$AT164,$B$5)</f>
        <v>-6.6314947960267601E-3</v>
      </c>
      <c r="B164" t="s">
        <v>16</v>
      </c>
      <c r="C164" t="s">
        <v>18</v>
      </c>
      <c r="D164" t="s">
        <v>4</v>
      </c>
      <c r="E164" s="44">
        <v>140.5</v>
      </c>
      <c r="F164" s="44">
        <v>138</v>
      </c>
      <c r="G164" s="44">
        <v>138</v>
      </c>
      <c r="H164" s="44">
        <v>136.5</v>
      </c>
      <c r="I164" s="44">
        <v>133</v>
      </c>
      <c r="J164" s="44">
        <v>130</v>
      </c>
      <c r="K164" s="44">
        <v>130.5</v>
      </c>
      <c r="L164" s="44">
        <v>129</v>
      </c>
      <c r="M164" s="44">
        <v>126.5</v>
      </c>
      <c r="N164" s="44">
        <v>125.5</v>
      </c>
      <c r="O164" s="44">
        <v>124.5</v>
      </c>
      <c r="P164" s="44">
        <v>124</v>
      </c>
      <c r="Q164" s="3">
        <f t="shared" si="79"/>
        <v>123.17769464529268</v>
      </c>
      <c r="R164" s="3">
        <f t="shared" si="79"/>
        <v>122.36084240426584</v>
      </c>
      <c r="S164" s="3">
        <f t="shared" si="79"/>
        <v>121.5494071146245</v>
      </c>
      <c r="T164" s="3">
        <f t="shared" si="79"/>
        <v>120.74335285388374</v>
      </c>
      <c r="U164" s="3">
        <f t="shared" si="80"/>
        <v>119.94264393777839</v>
      </c>
      <c r="V164" s="3">
        <f t="shared" si="81"/>
        <v>119.14724491868331</v>
      </c>
      <c r="W164" s="3">
        <f t="shared" si="82"/>
        <v>118.35712058404414</v>
      </c>
      <c r="X164" s="3">
        <f t="shared" si="83"/>
        <v>117.57223595481834</v>
      </c>
      <c r="Y164" s="3">
        <f t="shared" si="84"/>
        <v>116.79255628392673</v>
      </c>
      <c r="Z164" t="s">
        <v>29</v>
      </c>
      <c r="AA164" s="35">
        <f t="shared" si="101"/>
        <v>126.5</v>
      </c>
      <c r="AB164" s="26">
        <f t="shared" si="85"/>
        <v>125.5</v>
      </c>
      <c r="AC164" s="26">
        <f t="shared" si="86"/>
        <v>124.5</v>
      </c>
      <c r="AD164" s="26">
        <f t="shared" si="87"/>
        <v>124</v>
      </c>
      <c r="AE164" s="26">
        <f t="shared" si="88"/>
        <v>121.75384747970251</v>
      </c>
      <c r="AF164" s="26">
        <f t="shared" si="89"/>
        <v>120.01427103029793</v>
      </c>
      <c r="AG164" s="26">
        <f t="shared" si="90"/>
        <v>118.39994602319904</v>
      </c>
      <c r="AH164" s="26">
        <f t="shared" si="91"/>
        <v>116.72531914659646</v>
      </c>
      <c r="AI164" s="26">
        <f t="shared" si="92"/>
        <v>114.95235727681865</v>
      </c>
      <c r="AJ164" s="26">
        <f t="shared" si="93"/>
        <v>113.04264528533187</v>
      </c>
      <c r="AK164" s="26">
        <f t="shared" si="94"/>
        <v>110.95846489291073</v>
      </c>
      <c r="AL164" s="26">
        <f t="shared" si="95"/>
        <v>108.65679044303791</v>
      </c>
      <c r="AM164" s="26">
        <f t="shared" si="96"/>
        <v>106.08961748017641</v>
      </c>
      <c r="AN164" s="45">
        <f t="shared" si="102"/>
        <v>103.58309767110656</v>
      </c>
      <c r="AP164" s="17">
        <f t="shared" si="103"/>
        <v>-6.9687260155845143E-3</v>
      </c>
      <c r="AQ164" s="17">
        <f t="shared" si="104"/>
        <v>-7.9366334149022499E-3</v>
      </c>
      <c r="AR164" s="17">
        <f t="shared" si="105"/>
        <v>-1.0770047492904E-2</v>
      </c>
      <c r="AS164" s="17">
        <f t="shared" si="106"/>
        <v>-6.6314947960267601E-3</v>
      </c>
      <c r="AT164" t="s">
        <v>54</v>
      </c>
    </row>
    <row r="165" spans="1:46" outlineLevel="1" x14ac:dyDescent="0.3">
      <c r="A165" s="17" cm="1">
        <f t="array" ref="A165">INDEX($AP165:$AT165,$B$5)</f>
        <v>-1.8867969350481184E-3</v>
      </c>
      <c r="B165" t="s">
        <v>19</v>
      </c>
      <c r="C165" t="s">
        <v>19</v>
      </c>
      <c r="D165" t="s">
        <v>4</v>
      </c>
      <c r="E165" s="44">
        <v>12</v>
      </c>
      <c r="F165" s="44">
        <v>12</v>
      </c>
      <c r="G165" s="44">
        <v>12</v>
      </c>
      <c r="H165" s="44">
        <v>13</v>
      </c>
      <c r="I165" s="44">
        <v>9</v>
      </c>
      <c r="J165" s="44">
        <v>10</v>
      </c>
      <c r="K165" s="44">
        <v>10</v>
      </c>
      <c r="L165" s="44">
        <v>10</v>
      </c>
      <c r="M165" s="44">
        <v>10</v>
      </c>
      <c r="N165" s="44">
        <v>10</v>
      </c>
      <c r="O165" s="44">
        <v>10</v>
      </c>
      <c r="P165" s="44">
        <v>9.9435028248587578</v>
      </c>
      <c r="Q165" s="3">
        <f t="shared" si="79"/>
        <v>9.9247414542051722</v>
      </c>
      <c r="R165" s="3">
        <f t="shared" si="79"/>
        <v>9.9060154824482325</v>
      </c>
      <c r="S165" s="3">
        <f t="shared" si="79"/>
        <v>9.8873248427974101</v>
      </c>
      <c r="T165" s="3">
        <f t="shared" si="79"/>
        <v>9.8686694685881946</v>
      </c>
      <c r="U165" s="3">
        <f t="shared" si="80"/>
        <v>9.8500492932818595</v>
      </c>
      <c r="V165" s="3">
        <f t="shared" si="81"/>
        <v>9.8314642504652223</v>
      </c>
      <c r="W165" s="3">
        <f t="shared" si="82"/>
        <v>9.81291427385041</v>
      </c>
      <c r="X165" s="3">
        <f t="shared" si="83"/>
        <v>9.7943992972746194</v>
      </c>
      <c r="Y165" s="3">
        <f t="shared" si="84"/>
        <v>9.7759192546998843</v>
      </c>
      <c r="Z165" t="s">
        <v>29</v>
      </c>
      <c r="AA165" s="35">
        <f t="shared" si="101"/>
        <v>10</v>
      </c>
      <c r="AB165" s="26">
        <f t="shared" si="85"/>
        <v>10</v>
      </c>
      <c r="AC165" s="26">
        <f t="shared" si="86"/>
        <v>10</v>
      </c>
      <c r="AD165" s="26">
        <f t="shared" si="87"/>
        <v>9.9435028248587578</v>
      </c>
      <c r="AE165" s="26">
        <f t="shared" si="88"/>
        <v>9.7719489874137917</v>
      </c>
      <c r="AF165" s="26">
        <f t="shared" si="89"/>
        <v>9.6850084923581541</v>
      </c>
      <c r="AG165" s="26">
        <f t="shared" si="90"/>
        <v>9.598974837090319</v>
      </c>
      <c r="AH165" s="26">
        <f t="shared" si="91"/>
        <v>9.5138494320181373</v>
      </c>
      <c r="AI165" s="26">
        <f t="shared" si="92"/>
        <v>9.4296336862588284</v>
      </c>
      <c r="AJ165" s="26">
        <f t="shared" si="93"/>
        <v>9.34632900760257</v>
      </c>
      <c r="AK165" s="26">
        <f t="shared" si="94"/>
        <v>9.2637540256616813</v>
      </c>
      <c r="AL165" s="26">
        <f t="shared" si="95"/>
        <v>9.1819023659374572</v>
      </c>
      <c r="AM165" s="26">
        <f t="shared" si="96"/>
        <v>9.1007677095867319</v>
      </c>
      <c r="AN165" s="45">
        <f t="shared" si="102"/>
        <v>9.0203499888119687</v>
      </c>
      <c r="AP165" s="17">
        <f t="shared" si="103"/>
        <v>-1.4134282682658483E-3</v>
      </c>
      <c r="AQ165" s="17">
        <f t="shared" si="104"/>
        <v>0</v>
      </c>
      <c r="AR165" s="17">
        <f t="shared" si="105"/>
        <v>-7.0696403320502643E-4</v>
      </c>
      <c r="AS165" s="17">
        <f t="shared" si="106"/>
        <v>-1.8867969350481184E-3</v>
      </c>
      <c r="AT165" t="s">
        <v>54</v>
      </c>
    </row>
    <row r="166" spans="1:46" outlineLevel="1" x14ac:dyDescent="0.3">
      <c r="B166" t="s">
        <v>20</v>
      </c>
      <c r="C166" t="s">
        <v>20</v>
      </c>
      <c r="D166" t="s">
        <v>20</v>
      </c>
      <c r="E166" s="20" t="s">
        <v>20</v>
      </c>
      <c r="F166" s="20" t="s">
        <v>20</v>
      </c>
      <c r="G166" s="20" t="s">
        <v>20</v>
      </c>
      <c r="H166" s="20" t="s">
        <v>20</v>
      </c>
      <c r="I166" s="20" t="s">
        <v>20</v>
      </c>
      <c r="J166" s="20" t="s">
        <v>20</v>
      </c>
      <c r="K166" s="20" t="s">
        <v>20</v>
      </c>
      <c r="L166" s="20" t="s">
        <v>20</v>
      </c>
      <c r="M166" s="20" t="s">
        <v>20</v>
      </c>
      <c r="N166" s="20" t="s">
        <v>20</v>
      </c>
      <c r="O166" s="20" t="s">
        <v>20</v>
      </c>
      <c r="P166" s="20" t="s">
        <v>20</v>
      </c>
      <c r="Q166" s="20" t="s">
        <v>20</v>
      </c>
      <c r="R166" s="20" t="s">
        <v>20</v>
      </c>
      <c r="S166" s="20" t="s">
        <v>20</v>
      </c>
      <c r="T166" s="20" t="s">
        <v>20</v>
      </c>
      <c r="U166" s="20" t="s">
        <v>20</v>
      </c>
      <c r="V166" s="20" t="s">
        <v>20</v>
      </c>
      <c r="W166" s="20" t="s">
        <v>20</v>
      </c>
      <c r="X166" s="20" t="s">
        <v>20</v>
      </c>
      <c r="Y166" s="20" t="s">
        <v>20</v>
      </c>
      <c r="Z166" t="s">
        <v>29</v>
      </c>
      <c r="AA166" s="20" t="s">
        <v>20</v>
      </c>
      <c r="AB166" s="20" t="s">
        <v>20</v>
      </c>
      <c r="AC166" s="20" t="s">
        <v>20</v>
      </c>
      <c r="AD166" s="20" t="s">
        <v>20</v>
      </c>
      <c r="AE166" s="20" t="s">
        <v>20</v>
      </c>
      <c r="AF166" s="20" t="s">
        <v>20</v>
      </c>
      <c r="AG166" s="20" t="s">
        <v>20</v>
      </c>
      <c r="AH166" s="20" t="s">
        <v>20</v>
      </c>
      <c r="AI166" s="20" t="s">
        <v>20</v>
      </c>
      <c r="AJ166" s="20" t="s">
        <v>20</v>
      </c>
      <c r="AK166" s="20" t="s">
        <v>20</v>
      </c>
      <c r="AL166" s="20" t="s">
        <v>20</v>
      </c>
      <c r="AM166" s="20" t="s">
        <v>20</v>
      </c>
      <c r="AN166" s="20" t="s">
        <v>20</v>
      </c>
    </row>
    <row r="167" spans="1:46" outlineLevel="1" x14ac:dyDescent="0.3">
      <c r="B167" t="s">
        <v>16</v>
      </c>
      <c r="C167" t="s">
        <v>21</v>
      </c>
      <c r="D167" t="s">
        <v>2</v>
      </c>
      <c r="E167" s="25">
        <f t="shared" ref="E167:U169" si="107">SUMIFS(E$151:E$165,$B$151:$B$165,$B167,$D$151:$D$165,$D167)</f>
        <v>100236</v>
      </c>
      <c r="F167" s="25">
        <f t="shared" si="107"/>
        <v>100264.5</v>
      </c>
      <c r="G167" s="25">
        <f t="shared" si="107"/>
        <v>101035</v>
      </c>
      <c r="H167" s="25">
        <f t="shared" si="107"/>
        <v>101950</v>
      </c>
      <c r="I167" s="25">
        <f t="shared" si="107"/>
        <v>103113</v>
      </c>
      <c r="J167" s="25">
        <f t="shared" si="107"/>
        <v>104667</v>
      </c>
      <c r="K167" s="25">
        <f t="shared" si="107"/>
        <v>106330</v>
      </c>
      <c r="L167" s="25">
        <f t="shared" si="107"/>
        <v>107905.5</v>
      </c>
      <c r="M167" s="25">
        <f t="shared" si="107"/>
        <v>109263</v>
      </c>
      <c r="N167" s="25">
        <f t="shared" si="107"/>
        <v>110195</v>
      </c>
      <c r="O167" s="25">
        <f t="shared" si="107"/>
        <v>110628.5</v>
      </c>
      <c r="P167" s="25">
        <f t="shared" si="107"/>
        <v>110590</v>
      </c>
      <c r="Q167" s="25">
        <f t="shared" si="107"/>
        <v>111036.79104700679</v>
      </c>
      <c r="R167" s="25">
        <f t="shared" si="107"/>
        <v>111485.83137353725</v>
      </c>
      <c r="S167" s="25">
        <f t="shared" si="107"/>
        <v>111937.1333371097</v>
      </c>
      <c r="T167" s="25">
        <f t="shared" si="107"/>
        <v>112390.70936506595</v>
      </c>
      <c r="U167" s="25">
        <f t="shared" si="107"/>
        <v>112846.57195496911</v>
      </c>
      <c r="V167" s="25">
        <f t="shared" ref="U167:Y169" si="108">SUMIFS(V$151:V$165,$B$151:$B$165,$B167,$D$151:$D$165,$D167)</f>
        <v>113304.73367500369</v>
      </c>
      <c r="W167" s="25">
        <f t="shared" si="108"/>
        <v>113765.20716437811</v>
      </c>
      <c r="X167" s="25">
        <f t="shared" si="108"/>
        <v>114228.0051337292</v>
      </c>
      <c r="Y167" s="25">
        <f t="shared" si="108"/>
        <v>114693.1403655293</v>
      </c>
      <c r="Z167" t="s">
        <v>29</v>
      </c>
      <c r="AA167" s="25">
        <f t="shared" ref="AA167:AN169" si="109">SUMIFS(AA$151:AA$165,$B$151:$B$165,$B167,$D$151:$D$165,$D167)</f>
        <v>109263</v>
      </c>
      <c r="AB167" s="25">
        <f t="shared" si="109"/>
        <v>110195</v>
      </c>
      <c r="AC167" s="25">
        <f t="shared" si="109"/>
        <v>110628.5</v>
      </c>
      <c r="AD167" s="25">
        <f t="shared" si="109"/>
        <v>110590</v>
      </c>
      <c r="AE167" s="25">
        <f t="shared" si="109"/>
        <v>109753.28415345939</v>
      </c>
      <c r="AF167" s="25">
        <f t="shared" si="109"/>
        <v>109347.8151964352</v>
      </c>
      <c r="AG167" s="25">
        <f t="shared" si="109"/>
        <v>109036.73542896955</v>
      </c>
      <c r="AH167" s="25">
        <f t="shared" si="109"/>
        <v>108650.63052891463</v>
      </c>
      <c r="AI167" s="25">
        <f t="shared" si="109"/>
        <v>108151.52168532481</v>
      </c>
      <c r="AJ167" s="25">
        <f t="shared" si="109"/>
        <v>107499.47954494409</v>
      </c>
      <c r="AK167" s="25">
        <f t="shared" si="109"/>
        <v>106653.59788150433</v>
      </c>
      <c r="AL167" s="25">
        <f t="shared" si="109"/>
        <v>105566.15101979965</v>
      </c>
      <c r="AM167" s="25">
        <f t="shared" si="109"/>
        <v>104182.59327588449</v>
      </c>
      <c r="AN167" s="25">
        <f t="shared" si="109"/>
        <v>102817.57574857865</v>
      </c>
    </row>
    <row r="168" spans="1:46" outlineLevel="1" x14ac:dyDescent="0.3">
      <c r="B168" t="s">
        <v>16</v>
      </c>
      <c r="C168" t="s">
        <v>21</v>
      </c>
      <c r="D168" t="s">
        <v>3</v>
      </c>
      <c r="E168" s="25">
        <f t="shared" si="107"/>
        <v>2546</v>
      </c>
      <c r="F168" s="25">
        <f t="shared" si="107"/>
        <v>2577.5</v>
      </c>
      <c r="G168" s="25">
        <f t="shared" si="107"/>
        <v>2603.5</v>
      </c>
      <c r="H168" s="25">
        <f t="shared" si="107"/>
        <v>2630.5</v>
      </c>
      <c r="I168" s="25">
        <f t="shared" si="107"/>
        <v>2668</v>
      </c>
      <c r="J168" s="25">
        <f t="shared" si="107"/>
        <v>2707.5</v>
      </c>
      <c r="K168" s="25">
        <f t="shared" si="107"/>
        <v>2738.5</v>
      </c>
      <c r="L168" s="25">
        <f t="shared" si="107"/>
        <v>2751.5</v>
      </c>
      <c r="M168" s="25">
        <f t="shared" si="107"/>
        <v>2754</v>
      </c>
      <c r="N168" s="25">
        <f t="shared" si="107"/>
        <v>2767.5</v>
      </c>
      <c r="O168" s="25">
        <f t="shared" si="107"/>
        <v>2781</v>
      </c>
      <c r="P168" s="25">
        <f t="shared" si="107"/>
        <v>2787</v>
      </c>
      <c r="Q168" s="25">
        <f t="shared" si="107"/>
        <v>2798.1320847979969</v>
      </c>
      <c r="R168" s="25">
        <f t="shared" si="107"/>
        <v>2809.3309662965485</v>
      </c>
      <c r="S168" s="25">
        <f t="shared" si="107"/>
        <v>2820.5971018696391</v>
      </c>
      <c r="T168" s="25">
        <f t="shared" si="107"/>
        <v>2831.9309521183968</v>
      </c>
      <c r="U168" s="25">
        <f t="shared" si="108"/>
        <v>2843.3329808940025</v>
      </c>
      <c r="V168" s="25">
        <f t="shared" si="108"/>
        <v>2854.8036553207648</v>
      </c>
      <c r="W168" s="25">
        <f t="shared" si="108"/>
        <v>2866.343445819356</v>
      </c>
      <c r="X168" s="25">
        <f t="shared" si="108"/>
        <v>2877.9528261302185</v>
      </c>
      <c r="Y168" s="25">
        <f t="shared" si="108"/>
        <v>2889.6322733371298</v>
      </c>
      <c r="Z168" t="s">
        <v>29</v>
      </c>
      <c r="AA168" s="25">
        <f t="shared" si="109"/>
        <v>2754</v>
      </c>
      <c r="AB168" s="25">
        <f t="shared" si="109"/>
        <v>2767.5</v>
      </c>
      <c r="AC168" s="25">
        <f t="shared" si="109"/>
        <v>2781</v>
      </c>
      <c r="AD168" s="25">
        <f t="shared" si="109"/>
        <v>2787</v>
      </c>
      <c r="AE168" s="25">
        <f t="shared" si="109"/>
        <v>2765.7876538573196</v>
      </c>
      <c r="AF168" s="25">
        <f t="shared" si="109"/>
        <v>2755.4551062094388</v>
      </c>
      <c r="AG168" s="25">
        <f t="shared" si="109"/>
        <v>2747.5127402277212</v>
      </c>
      <c r="AH168" s="25">
        <f t="shared" si="109"/>
        <v>2737.6914453184509</v>
      </c>
      <c r="AI168" s="25">
        <f t="shared" si="109"/>
        <v>2725.0343826524713</v>
      </c>
      <c r="AJ168" s="25">
        <f t="shared" si="109"/>
        <v>2708.5356206762749</v>
      </c>
      <c r="AK168" s="25">
        <f t="shared" si="109"/>
        <v>2687.1646339024555</v>
      </c>
      <c r="AL168" s="25">
        <f t="shared" si="109"/>
        <v>2659.7190620237106</v>
      </c>
      <c r="AM168" s="25">
        <f t="shared" si="109"/>
        <v>2624.8246659782908</v>
      </c>
      <c r="AN168" s="25">
        <f t="shared" si="109"/>
        <v>2590.4087378270528</v>
      </c>
    </row>
    <row r="169" spans="1:46" outlineLevel="1" x14ac:dyDescent="0.3">
      <c r="B169" t="s">
        <v>16</v>
      </c>
      <c r="C169" t="s">
        <v>21</v>
      </c>
      <c r="D169" t="s">
        <v>4</v>
      </c>
      <c r="E169" s="25">
        <f t="shared" si="107"/>
        <v>238</v>
      </c>
      <c r="F169" s="25">
        <f t="shared" si="107"/>
        <v>234</v>
      </c>
      <c r="G169" s="25">
        <f t="shared" si="107"/>
        <v>230.5</v>
      </c>
      <c r="H169" s="25">
        <f t="shared" si="107"/>
        <v>227.5</v>
      </c>
      <c r="I169" s="25">
        <f t="shared" si="107"/>
        <v>224.5</v>
      </c>
      <c r="J169" s="25">
        <f t="shared" si="107"/>
        <v>221</v>
      </c>
      <c r="K169" s="25">
        <f t="shared" si="107"/>
        <v>221</v>
      </c>
      <c r="L169" s="25">
        <f t="shared" si="107"/>
        <v>220</v>
      </c>
      <c r="M169" s="25">
        <f t="shared" si="107"/>
        <v>217</v>
      </c>
      <c r="N169" s="25">
        <f t="shared" si="107"/>
        <v>215</v>
      </c>
      <c r="O169" s="25">
        <f t="shared" si="107"/>
        <v>213</v>
      </c>
      <c r="P169" s="25">
        <f t="shared" si="107"/>
        <v>212</v>
      </c>
      <c r="Q169" s="25">
        <f t="shared" si="107"/>
        <v>210.35980346131413</v>
      </c>
      <c r="R169" s="25">
        <f t="shared" si="107"/>
        <v>208.7326616952727</v>
      </c>
      <c r="S169" s="25">
        <f t="shared" si="107"/>
        <v>207.11846788810516</v>
      </c>
      <c r="T169" s="25">
        <f t="shared" si="107"/>
        <v>205.51711612250128</v>
      </c>
      <c r="U169" s="25">
        <f t="shared" si="108"/>
        <v>203.92850136991765</v>
      </c>
      <c r="V169" s="25">
        <f t="shared" si="108"/>
        <v>202.35251948295183</v>
      </c>
      <c r="W169" s="25">
        <f t="shared" si="108"/>
        <v>200.78906718778273</v>
      </c>
      <c r="X169" s="25">
        <f t="shared" si="108"/>
        <v>199.23804207667752</v>
      </c>
      <c r="Y169" s="25">
        <f t="shared" si="108"/>
        <v>197.69934260056351</v>
      </c>
      <c r="Z169" t="s">
        <v>29</v>
      </c>
      <c r="AA169" s="25">
        <f t="shared" si="109"/>
        <v>217</v>
      </c>
      <c r="AB169" s="25">
        <f t="shared" si="109"/>
        <v>215</v>
      </c>
      <c r="AC169" s="25">
        <f t="shared" si="109"/>
        <v>213</v>
      </c>
      <c r="AD169" s="25">
        <f t="shared" si="109"/>
        <v>212</v>
      </c>
      <c r="AE169" s="25">
        <f t="shared" si="109"/>
        <v>207.92819268328319</v>
      </c>
      <c r="AF169" s="25">
        <f t="shared" si="109"/>
        <v>204.72969735535753</v>
      </c>
      <c r="AG169" s="25">
        <f t="shared" si="109"/>
        <v>201.75183080270915</v>
      </c>
      <c r="AH169" s="25">
        <f t="shared" si="109"/>
        <v>198.67802576691057</v>
      </c>
      <c r="AI169" s="25">
        <f t="shared" si="109"/>
        <v>195.44393202272423</v>
      </c>
      <c r="AJ169" s="25">
        <f t="shared" si="109"/>
        <v>191.98483437964597</v>
      </c>
      <c r="AK169" s="25">
        <f t="shared" si="109"/>
        <v>188.23748459321149</v>
      </c>
      <c r="AL169" s="25">
        <f t="shared" si="109"/>
        <v>184.12991817665198</v>
      </c>
      <c r="AM169" s="25">
        <f t="shared" si="109"/>
        <v>179.58205813723251</v>
      </c>
      <c r="AN169" s="25">
        <f t="shared" si="109"/>
        <v>175.14683162413002</v>
      </c>
    </row>
    <row r="170" spans="1:46" outlineLevel="1" x14ac:dyDescent="0.3">
      <c r="B170" t="s">
        <v>20</v>
      </c>
      <c r="C170" t="s">
        <v>20</v>
      </c>
      <c r="D170" t="s">
        <v>20</v>
      </c>
      <c r="E170" s="20" t="s">
        <v>20</v>
      </c>
      <c r="F170" s="20" t="s">
        <v>20</v>
      </c>
      <c r="G170" s="20" t="s">
        <v>20</v>
      </c>
      <c r="H170" s="20" t="s">
        <v>20</v>
      </c>
      <c r="I170" s="20" t="s">
        <v>20</v>
      </c>
      <c r="J170" s="20" t="s">
        <v>20</v>
      </c>
      <c r="K170" s="20" t="s">
        <v>20</v>
      </c>
      <c r="L170" s="20" t="s">
        <v>20</v>
      </c>
      <c r="M170" s="20" t="s">
        <v>20</v>
      </c>
      <c r="N170" s="20" t="s">
        <v>20</v>
      </c>
      <c r="O170" s="20" t="s">
        <v>20</v>
      </c>
      <c r="P170" s="20" t="s">
        <v>20</v>
      </c>
      <c r="Q170" s="20" t="s">
        <v>20</v>
      </c>
      <c r="R170" s="20" t="s">
        <v>20</v>
      </c>
      <c r="S170" s="20" t="s">
        <v>20</v>
      </c>
      <c r="T170" s="20" t="s">
        <v>20</v>
      </c>
      <c r="U170" s="20" t="s">
        <v>20</v>
      </c>
      <c r="V170" s="20" t="s">
        <v>20</v>
      </c>
      <c r="W170" s="20" t="s">
        <v>20</v>
      </c>
      <c r="X170" s="20" t="s">
        <v>20</v>
      </c>
      <c r="Y170" s="20" t="s">
        <v>20</v>
      </c>
      <c r="Z170" t="s">
        <v>29</v>
      </c>
      <c r="AA170" s="20" t="s">
        <v>20</v>
      </c>
      <c r="AB170" s="20" t="s">
        <v>20</v>
      </c>
      <c r="AC170" s="20" t="s">
        <v>20</v>
      </c>
      <c r="AD170" s="20" t="s">
        <v>20</v>
      </c>
      <c r="AE170" s="20" t="s">
        <v>20</v>
      </c>
      <c r="AF170" s="20" t="s">
        <v>20</v>
      </c>
      <c r="AG170" s="20" t="s">
        <v>20</v>
      </c>
      <c r="AH170" s="20" t="s">
        <v>20</v>
      </c>
      <c r="AI170" s="20" t="s">
        <v>20</v>
      </c>
      <c r="AJ170" s="20" t="s">
        <v>20</v>
      </c>
      <c r="AK170" s="20" t="s">
        <v>20</v>
      </c>
      <c r="AL170" s="20" t="s">
        <v>20</v>
      </c>
      <c r="AM170" s="20" t="s">
        <v>20</v>
      </c>
      <c r="AN170" s="20" t="s">
        <v>20</v>
      </c>
    </row>
    <row r="171" spans="1:46" outlineLevel="1" x14ac:dyDescent="0.3">
      <c r="B171" t="s">
        <v>12</v>
      </c>
      <c r="C171" t="s">
        <v>13</v>
      </c>
      <c r="D171" t="s">
        <v>22</v>
      </c>
      <c r="E171" s="3">
        <f t="shared" ref="E171:U175" si="110">SUMIFS(E$151:E$166,$C$151:$C$166,$C171)</f>
        <v>92178</v>
      </c>
      <c r="F171" s="3">
        <f t="shared" si="110"/>
        <v>93803</v>
      </c>
      <c r="G171" s="3">
        <f t="shared" si="110"/>
        <v>96200</v>
      </c>
      <c r="H171" s="3">
        <f t="shared" si="110"/>
        <v>103042</v>
      </c>
      <c r="I171" s="3">
        <f t="shared" si="110"/>
        <v>105862</v>
      </c>
      <c r="J171" s="3">
        <f t="shared" si="110"/>
        <v>108260</v>
      </c>
      <c r="K171" s="3">
        <f t="shared" si="110"/>
        <v>110491</v>
      </c>
      <c r="L171" s="3">
        <f t="shared" si="110"/>
        <v>113027</v>
      </c>
      <c r="M171" s="3">
        <f t="shared" si="110"/>
        <v>115406</v>
      </c>
      <c r="N171" s="3">
        <f t="shared" si="110"/>
        <v>117425</v>
      </c>
      <c r="O171" s="3">
        <f t="shared" si="110"/>
        <v>118912</v>
      </c>
      <c r="P171" s="3">
        <f t="shared" si="110"/>
        <v>119993</v>
      </c>
      <c r="Q171" s="3">
        <f t="shared" si="110"/>
        <v>121568.61367089857</v>
      </c>
      <c r="R171" s="3">
        <f t="shared" si="110"/>
        <v>123168.07277770032</v>
      </c>
      <c r="S171" s="3">
        <f t="shared" si="110"/>
        <v>124791.70759065691</v>
      </c>
      <c r="T171" s="3">
        <f t="shared" si="110"/>
        <v>126439.85321387061</v>
      </c>
      <c r="U171" s="3">
        <f t="shared" si="110"/>
        <v>128112.84965363319</v>
      </c>
      <c r="V171" s="3">
        <f t="shared" ref="U171:Y175" si="111">SUMIFS(V$151:V$166,$C$151:$C$166,$C171)</f>
        <v>129811.04188775188</v>
      </c>
      <c r="W171" s="3">
        <f t="shared" si="111"/>
        <v>131534.77993587701</v>
      </c>
      <c r="X171" s="3">
        <f t="shared" si="111"/>
        <v>133284.41893084528</v>
      </c>
      <c r="Y171" s="3">
        <f t="shared" si="111"/>
        <v>135060.31919105296</v>
      </c>
      <c r="Z171" t="s">
        <v>29</v>
      </c>
      <c r="AA171" s="3">
        <f t="shared" ref="AA171:AN175" si="112">SUMIFS(AA$151:AA$166,$C$151:$C$166,$C171)</f>
        <v>115406</v>
      </c>
      <c r="AB171" s="3">
        <f t="shared" si="112"/>
        <v>117425</v>
      </c>
      <c r="AC171" s="3">
        <f t="shared" si="112"/>
        <v>118912</v>
      </c>
      <c r="AD171" s="3">
        <f t="shared" si="112"/>
        <v>119993</v>
      </c>
      <c r="AE171" s="3">
        <f t="shared" si="112"/>
        <v>120755.99999999999</v>
      </c>
      <c r="AF171" s="3">
        <f t="shared" si="112"/>
        <v>120045</v>
      </c>
      <c r="AG171" s="3">
        <f t="shared" si="112"/>
        <v>118862</v>
      </c>
      <c r="AH171" s="3">
        <f t="shared" si="112"/>
        <v>117191</v>
      </c>
      <c r="AI171" s="3">
        <f t="shared" si="112"/>
        <v>115539</v>
      </c>
      <c r="AJ171" s="3">
        <f t="shared" si="112"/>
        <v>113679.00000000001</v>
      </c>
      <c r="AK171" s="3">
        <f t="shared" si="112"/>
        <v>111848.94313608394</v>
      </c>
      <c r="AL171" s="3">
        <f t="shared" si="112"/>
        <v>110048.34736986546</v>
      </c>
      <c r="AM171" s="3">
        <f t="shared" si="112"/>
        <v>108276.7384230341</v>
      </c>
      <c r="AN171" s="3">
        <f t="shared" si="112"/>
        <v>106535.95725990138</v>
      </c>
      <c r="AP171" s="13">
        <f t="shared" ref="AP171:AP176" si="113">(AVERAGE(O171:P171)/AVERAGE(M171:N171))^(1/2)-1</f>
        <v>1.2959817282490516E-2</v>
      </c>
      <c r="AQ171" s="13">
        <f t="shared" ref="AQ171:AQ176" si="114">(O171/M171)^(1/2)-1</f>
        <v>1.5076205494798156E-2</v>
      </c>
      <c r="AR171" s="13">
        <f t="shared" ref="AR171:AR176" si="115">(AVERAGE(O171:P171)/AVERAGE(K171:L171))^(1/4)-1</f>
        <v>1.6782783707465665E-2</v>
      </c>
      <c r="AS171" s="13">
        <f t="shared" ref="AS171:AS176" si="116">(P171/M171)^(1/3)-1</f>
        <v>1.3077121328093355E-2</v>
      </c>
      <c r="AT171" s="50" t="s">
        <v>54</v>
      </c>
    </row>
    <row r="172" spans="1:46" outlineLevel="1" x14ac:dyDescent="0.3">
      <c r="B172" t="s">
        <v>14</v>
      </c>
      <c r="C172" t="s">
        <v>15</v>
      </c>
      <c r="D172" t="s">
        <v>22</v>
      </c>
      <c r="E172" s="3">
        <f t="shared" si="110"/>
        <v>63799</v>
      </c>
      <c r="F172" s="3">
        <f t="shared" si="110"/>
        <v>64531</v>
      </c>
      <c r="G172" s="3">
        <f t="shared" si="110"/>
        <v>65548</v>
      </c>
      <c r="H172" s="3">
        <f t="shared" si="110"/>
        <v>61944</v>
      </c>
      <c r="I172" s="3">
        <f t="shared" si="110"/>
        <v>62162</v>
      </c>
      <c r="J172" s="3">
        <f t="shared" si="110"/>
        <v>63159</v>
      </c>
      <c r="K172" s="3">
        <f t="shared" si="110"/>
        <v>64021</v>
      </c>
      <c r="L172" s="3">
        <f t="shared" si="110"/>
        <v>64898</v>
      </c>
      <c r="M172" s="3">
        <f t="shared" si="110"/>
        <v>65994</v>
      </c>
      <c r="N172" s="3">
        <f t="shared" si="110"/>
        <v>66882.582999999999</v>
      </c>
      <c r="O172" s="3">
        <f t="shared" si="110"/>
        <v>67717.334000000003</v>
      </c>
      <c r="P172" s="3">
        <f t="shared" si="110"/>
        <v>68092</v>
      </c>
      <c r="Q172" s="3">
        <f t="shared" si="110"/>
        <v>68806.974665250367</v>
      </c>
      <c r="R172" s="3">
        <f t="shared" si="110"/>
        <v>69529.915693387928</v>
      </c>
      <c r="S172" s="3">
        <f t="shared" si="110"/>
        <v>70260.911967272055</v>
      </c>
      <c r="T172" s="3">
        <f t="shared" si="110"/>
        <v>71000.053361494851</v>
      </c>
      <c r="U172" s="3">
        <f t="shared" si="111"/>
        <v>71747.430753446883</v>
      </c>
      <c r="V172" s="3">
        <f t="shared" si="111"/>
        <v>72503.1360345063</v>
      </c>
      <c r="W172" s="3">
        <f t="shared" si="111"/>
        <v>73267.262121352731</v>
      </c>
      <c r="X172" s="3">
        <f t="shared" si="111"/>
        <v>74039.902967407557</v>
      </c>
      <c r="Y172" s="3">
        <f t="shared" si="111"/>
        <v>74821.153574401818</v>
      </c>
      <c r="Z172" t="s">
        <v>29</v>
      </c>
      <c r="AA172" s="3">
        <f t="shared" si="112"/>
        <v>65994</v>
      </c>
      <c r="AB172" s="3">
        <f t="shared" si="112"/>
        <v>66882.582999999999</v>
      </c>
      <c r="AC172" s="3">
        <f t="shared" si="112"/>
        <v>67717.334000000003</v>
      </c>
      <c r="AD172" s="3">
        <f t="shared" si="112"/>
        <v>68092</v>
      </c>
      <c r="AE172" s="3">
        <f t="shared" si="112"/>
        <v>68286.230196788922</v>
      </c>
      <c r="AF172" s="3">
        <f t="shared" si="112"/>
        <v>68297.985075932665</v>
      </c>
      <c r="AG172" s="3">
        <f t="shared" si="112"/>
        <v>68208.343970520509</v>
      </c>
      <c r="AH172" s="3">
        <f t="shared" si="112"/>
        <v>67934.938599013403</v>
      </c>
      <c r="AI172" s="3">
        <f t="shared" si="112"/>
        <v>67447.451058973777</v>
      </c>
      <c r="AJ172" s="3">
        <f t="shared" si="112"/>
        <v>66701.158442471045</v>
      </c>
      <c r="AK172" s="3">
        <f t="shared" si="112"/>
        <v>65651.89945910743</v>
      </c>
      <c r="AL172" s="3">
        <f t="shared" si="112"/>
        <v>64241.391499078025</v>
      </c>
      <c r="AM172" s="3">
        <f t="shared" si="112"/>
        <v>62394.16245284005</v>
      </c>
      <c r="AN172" s="3">
        <f t="shared" si="112"/>
        <v>60600.420043523656</v>
      </c>
      <c r="AP172" s="13">
        <f t="shared" si="113"/>
        <v>1.0975390574812671E-2</v>
      </c>
      <c r="AQ172" s="13">
        <f t="shared" si="114"/>
        <v>1.297260336409245E-2</v>
      </c>
      <c r="AR172" s="13">
        <f t="shared" si="115"/>
        <v>1.3102000295821759E-2</v>
      </c>
      <c r="AS172" s="13">
        <f t="shared" si="116"/>
        <v>1.0486570397608475E-2</v>
      </c>
      <c r="AT172" s="50" t="s">
        <v>54</v>
      </c>
    </row>
    <row r="173" spans="1:46" outlineLevel="1" x14ac:dyDescent="0.3">
      <c r="B173" t="s">
        <v>16</v>
      </c>
      <c r="C173" t="s">
        <v>17</v>
      </c>
      <c r="D173" t="s">
        <v>22</v>
      </c>
      <c r="E173" s="3">
        <f t="shared" si="110"/>
        <v>44107</v>
      </c>
      <c r="F173" s="3">
        <f t="shared" si="110"/>
        <v>43811.5</v>
      </c>
      <c r="G173" s="3">
        <f t="shared" si="110"/>
        <v>43949</v>
      </c>
      <c r="H173" s="3">
        <f t="shared" si="110"/>
        <v>44113.5</v>
      </c>
      <c r="I173" s="3">
        <f t="shared" si="110"/>
        <v>44445.5</v>
      </c>
      <c r="J173" s="3">
        <f t="shared" si="110"/>
        <v>45031.5</v>
      </c>
      <c r="K173" s="3">
        <f t="shared" si="110"/>
        <v>45626</v>
      </c>
      <c r="L173" s="3">
        <f t="shared" si="110"/>
        <v>46162</v>
      </c>
      <c r="M173" s="3">
        <f t="shared" si="110"/>
        <v>46643</v>
      </c>
      <c r="N173" s="3">
        <f t="shared" si="110"/>
        <v>46973.5</v>
      </c>
      <c r="O173" s="3">
        <f t="shared" si="110"/>
        <v>47027</v>
      </c>
      <c r="P173" s="3">
        <f t="shared" si="110"/>
        <v>46891</v>
      </c>
      <c r="Q173" s="3">
        <f t="shared" si="110"/>
        <v>46974.053793485786</v>
      </c>
      <c r="R173" s="3">
        <f t="shared" si="110"/>
        <v>47057.30211492446</v>
      </c>
      <c r="S173" s="3">
        <f t="shared" si="110"/>
        <v>47140.745549322557</v>
      </c>
      <c r="T173" s="3">
        <f t="shared" si="110"/>
        <v>47224.384685897581</v>
      </c>
      <c r="U173" s="3">
        <f t="shared" si="111"/>
        <v>47308.220118095269</v>
      </c>
      <c r="V173" s="3">
        <f t="shared" si="111"/>
        <v>47392.252443607198</v>
      </c>
      <c r="W173" s="3">
        <f t="shared" si="111"/>
        <v>47476.482264388585</v>
      </c>
      <c r="X173" s="3">
        <f t="shared" si="111"/>
        <v>47560.910186676272</v>
      </c>
      <c r="Y173" s="3">
        <f t="shared" si="111"/>
        <v>47645.53682100695</v>
      </c>
      <c r="Z173" t="s">
        <v>29</v>
      </c>
      <c r="AA173" s="3">
        <f t="shared" si="112"/>
        <v>46643</v>
      </c>
      <c r="AB173" s="3">
        <f t="shared" si="112"/>
        <v>46973.5</v>
      </c>
      <c r="AC173" s="3">
        <f t="shared" si="112"/>
        <v>47027</v>
      </c>
      <c r="AD173" s="3">
        <f t="shared" si="112"/>
        <v>46891</v>
      </c>
      <c r="AE173" s="3">
        <f t="shared" si="112"/>
        <v>46431.0669033452</v>
      </c>
      <c r="AF173" s="3">
        <f t="shared" si="112"/>
        <v>46154.862119339799</v>
      </c>
      <c r="AG173" s="3">
        <f t="shared" si="112"/>
        <v>45919.283861826458</v>
      </c>
      <c r="AH173" s="3">
        <f t="shared" si="112"/>
        <v>45652.876482845946</v>
      </c>
      <c r="AI173" s="3">
        <f t="shared" si="112"/>
        <v>45339.932842957765</v>
      </c>
      <c r="AJ173" s="3">
        <f t="shared" si="112"/>
        <v>44964.074376305725</v>
      </c>
      <c r="AK173" s="3">
        <f t="shared" si="112"/>
        <v>44508.666352958171</v>
      </c>
      <c r="AL173" s="3">
        <f t="shared" si="112"/>
        <v>43954.389482052218</v>
      </c>
      <c r="AM173" s="3">
        <f t="shared" si="112"/>
        <v>43279.271700245576</v>
      </c>
      <c r="AN173" s="3">
        <f t="shared" si="112"/>
        <v>42614.566918351986</v>
      </c>
      <c r="AP173" s="13">
        <f t="shared" si="113"/>
        <v>1.6089986190355177E-3</v>
      </c>
      <c r="AQ173" s="13">
        <f t="shared" si="114"/>
        <v>4.1079357355999768E-3</v>
      </c>
      <c r="AR173" s="13">
        <f t="shared" si="115"/>
        <v>5.7516000528121669E-3</v>
      </c>
      <c r="AS173" s="13">
        <f t="shared" si="116"/>
        <v>1.769195496012399E-3</v>
      </c>
      <c r="AT173" s="50" t="s">
        <v>54</v>
      </c>
    </row>
    <row r="174" spans="1:46" outlineLevel="1" x14ac:dyDescent="0.3">
      <c r="B174" t="s">
        <v>16</v>
      </c>
      <c r="C174" t="s">
        <v>18</v>
      </c>
      <c r="D174" t="s">
        <v>22</v>
      </c>
      <c r="E174" s="3">
        <f t="shared" si="110"/>
        <v>58913</v>
      </c>
      <c r="F174" s="3">
        <f t="shared" si="110"/>
        <v>59264.5</v>
      </c>
      <c r="G174" s="3">
        <f t="shared" si="110"/>
        <v>59920</v>
      </c>
      <c r="H174" s="3">
        <f t="shared" si="110"/>
        <v>60694.5</v>
      </c>
      <c r="I174" s="3">
        <f t="shared" si="110"/>
        <v>61560</v>
      </c>
      <c r="J174" s="3">
        <f t="shared" si="110"/>
        <v>62564</v>
      </c>
      <c r="K174" s="3">
        <f t="shared" si="110"/>
        <v>63663.5</v>
      </c>
      <c r="L174" s="3">
        <f t="shared" si="110"/>
        <v>64715</v>
      </c>
      <c r="M174" s="3">
        <f t="shared" si="110"/>
        <v>65591</v>
      </c>
      <c r="N174" s="3">
        <f t="shared" si="110"/>
        <v>66204</v>
      </c>
      <c r="O174" s="3">
        <f t="shared" si="110"/>
        <v>66595.5</v>
      </c>
      <c r="P174" s="3">
        <f t="shared" si="110"/>
        <v>66698</v>
      </c>
      <c r="Q174" s="3">
        <f t="shared" si="110"/>
        <v>67071.229141780306</v>
      </c>
      <c r="R174" s="3">
        <f t="shared" si="110"/>
        <v>67446.592886604616</v>
      </c>
      <c r="S174" s="3">
        <f t="shared" si="110"/>
        <v>67824.103357544896</v>
      </c>
      <c r="T174" s="3">
        <f t="shared" si="110"/>
        <v>68203.772747409268</v>
      </c>
      <c r="U174" s="3">
        <f t="shared" si="111"/>
        <v>68585.613319137745</v>
      </c>
      <c r="V174" s="3">
        <f t="shared" si="111"/>
        <v>68969.637406200214</v>
      </c>
      <c r="W174" s="3">
        <f t="shared" si="111"/>
        <v>69355.857412996673</v>
      </c>
      <c r="X174" s="3">
        <f t="shared" si="111"/>
        <v>69744.285815259835</v>
      </c>
      <c r="Y174" s="3">
        <f t="shared" si="111"/>
        <v>70134.935160460023</v>
      </c>
      <c r="Z174" t="s">
        <v>29</v>
      </c>
      <c r="AA174" s="3">
        <f t="shared" si="112"/>
        <v>65591</v>
      </c>
      <c r="AB174" s="3">
        <f t="shared" si="112"/>
        <v>66204</v>
      </c>
      <c r="AC174" s="3">
        <f t="shared" si="112"/>
        <v>66595.5</v>
      </c>
      <c r="AD174" s="3">
        <f t="shared" si="112"/>
        <v>66698</v>
      </c>
      <c r="AE174" s="3">
        <f t="shared" si="112"/>
        <v>66295.9330966548</v>
      </c>
      <c r="AF174" s="3">
        <f t="shared" si="112"/>
        <v>66153.137880660201</v>
      </c>
      <c r="AG174" s="3">
        <f t="shared" si="112"/>
        <v>66066.716138173535</v>
      </c>
      <c r="AH174" s="3">
        <f t="shared" si="112"/>
        <v>65934.123517154061</v>
      </c>
      <c r="AI174" s="3">
        <f t="shared" si="112"/>
        <v>65732.067157042242</v>
      </c>
      <c r="AJ174" s="3">
        <f t="shared" si="112"/>
        <v>65435.925623694282</v>
      </c>
      <c r="AK174" s="3">
        <f t="shared" si="112"/>
        <v>65020.333647041836</v>
      </c>
      <c r="AL174" s="3">
        <f t="shared" si="112"/>
        <v>64455.610517947796</v>
      </c>
      <c r="AM174" s="3">
        <f t="shared" si="112"/>
        <v>63707.728299754424</v>
      </c>
      <c r="AN174" s="3">
        <f t="shared" si="112"/>
        <v>62968.564399677838</v>
      </c>
      <c r="AP174" s="13">
        <f t="shared" si="113"/>
        <v>5.6688970898908231E-3</v>
      </c>
      <c r="AQ174" s="13">
        <f t="shared" si="114"/>
        <v>7.6282057825516336E-3</v>
      </c>
      <c r="AR174" s="13">
        <f t="shared" si="115"/>
        <v>9.4368822210035841E-3</v>
      </c>
      <c r="AS174" s="13">
        <f t="shared" si="116"/>
        <v>5.5944159746288413E-3</v>
      </c>
      <c r="AT174" s="50" t="s">
        <v>54</v>
      </c>
    </row>
    <row r="175" spans="1:46" outlineLevel="1" x14ac:dyDescent="0.3">
      <c r="B175" t="s">
        <v>19</v>
      </c>
      <c r="C175" t="s">
        <v>19</v>
      </c>
      <c r="D175" t="s">
        <v>22</v>
      </c>
      <c r="E175" s="3">
        <f t="shared" si="110"/>
        <v>10229</v>
      </c>
      <c r="F175" s="3">
        <f t="shared" si="110"/>
        <v>10216</v>
      </c>
      <c r="G175" s="3">
        <f t="shared" si="110"/>
        <v>9904</v>
      </c>
      <c r="H175" s="3">
        <f t="shared" si="110"/>
        <v>9891</v>
      </c>
      <c r="I175" s="3">
        <f t="shared" si="110"/>
        <v>9903</v>
      </c>
      <c r="J175" s="3">
        <f t="shared" si="110"/>
        <v>9929</v>
      </c>
      <c r="K175" s="3">
        <f t="shared" si="110"/>
        <v>10019</v>
      </c>
      <c r="L175" s="3">
        <f t="shared" si="110"/>
        <v>10057</v>
      </c>
      <c r="M175" s="3">
        <f t="shared" si="110"/>
        <v>10097</v>
      </c>
      <c r="N175" s="3">
        <f t="shared" si="110"/>
        <v>10083.748</v>
      </c>
      <c r="O175" s="3">
        <f t="shared" si="110"/>
        <v>10056.716</v>
      </c>
      <c r="P175" s="3">
        <f t="shared" si="110"/>
        <v>10026.405820928199</v>
      </c>
      <c r="Q175" s="3">
        <f t="shared" si="110"/>
        <v>10002.997222802385</v>
      </c>
      <c r="R175" s="3">
        <f t="shared" si="110"/>
        <v>9979.6497998437844</v>
      </c>
      <c r="S175" s="3">
        <f t="shared" si="110"/>
        <v>9956.3634192679692</v>
      </c>
      <c r="T175" s="3">
        <f t="shared" si="110"/>
        <v>9933.1379486793194</v>
      </c>
      <c r="U175" s="3">
        <f t="shared" si="111"/>
        <v>9909.9732560703451</v>
      </c>
      <c r="V175" s="3">
        <f t="shared" si="111"/>
        <v>9886.8692098209904</v>
      </c>
      <c r="W175" s="3">
        <f t="shared" si="111"/>
        <v>9863.8256786979582</v>
      </c>
      <c r="X175" s="3">
        <f t="shared" si="111"/>
        <v>9840.8425318540249</v>
      </c>
      <c r="Y175" s="3">
        <f t="shared" si="111"/>
        <v>9817.9196388273631</v>
      </c>
      <c r="Z175" t="s">
        <v>29</v>
      </c>
      <c r="AA175" s="3">
        <f t="shared" si="112"/>
        <v>10097</v>
      </c>
      <c r="AB175" s="3">
        <f t="shared" si="112"/>
        <v>10083.748</v>
      </c>
      <c r="AC175" s="3">
        <f t="shared" si="112"/>
        <v>10056.716</v>
      </c>
      <c r="AD175" s="3">
        <f t="shared" si="112"/>
        <v>10026.405820928199</v>
      </c>
      <c r="AE175" s="3">
        <f t="shared" si="112"/>
        <v>9849.0000000000018</v>
      </c>
      <c r="AF175" s="3">
        <f t="shared" si="112"/>
        <v>9757.0000000000018</v>
      </c>
      <c r="AG175" s="3">
        <f t="shared" si="112"/>
        <v>9666</v>
      </c>
      <c r="AH175" s="3">
        <f t="shared" si="112"/>
        <v>9576</v>
      </c>
      <c r="AI175" s="3">
        <f t="shared" si="112"/>
        <v>9487</v>
      </c>
      <c r="AJ175" s="3">
        <f t="shared" si="112"/>
        <v>9399</v>
      </c>
      <c r="AK175" s="3">
        <f t="shared" si="112"/>
        <v>9311.8162749024959</v>
      </c>
      <c r="AL175" s="3">
        <f t="shared" si="112"/>
        <v>9225.441253062987</v>
      </c>
      <c r="AM175" s="3">
        <f t="shared" si="112"/>
        <v>9139.8674330704162</v>
      </c>
      <c r="AN175" s="3">
        <f t="shared" si="112"/>
        <v>9055.0936028362266</v>
      </c>
      <c r="AP175" s="13">
        <f t="shared" si="113"/>
        <v>-2.4217272415422153E-3</v>
      </c>
      <c r="AQ175" s="13">
        <f t="shared" si="114"/>
        <v>-1.9968436477090235E-3</v>
      </c>
      <c r="AR175" s="13">
        <f t="shared" si="115"/>
        <v>8.8673960426666198E-5</v>
      </c>
      <c r="AS175" s="13">
        <f t="shared" si="116"/>
        <v>-2.3359857112404958E-3</v>
      </c>
      <c r="AT175" s="50" t="s">
        <v>54</v>
      </c>
    </row>
    <row r="176" spans="1:46" outlineLevel="1" x14ac:dyDescent="0.3">
      <c r="B176" t="s">
        <v>16</v>
      </c>
      <c r="C176" t="s">
        <v>21</v>
      </c>
      <c r="D176" t="s">
        <v>22</v>
      </c>
      <c r="E176" s="26">
        <f>SUM(E167:E170)</f>
        <v>103020</v>
      </c>
      <c r="F176" s="26">
        <f t="shared" ref="F176:T176" si="117">SUM(F167:F170)</f>
        <v>103076</v>
      </c>
      <c r="G176" s="26">
        <f t="shared" si="117"/>
        <v>103869</v>
      </c>
      <c r="H176" s="26">
        <f t="shared" si="117"/>
        <v>104808</v>
      </c>
      <c r="I176" s="26">
        <f t="shared" si="117"/>
        <v>106005.5</v>
      </c>
      <c r="J176" s="26">
        <f t="shared" si="117"/>
        <v>107595.5</v>
      </c>
      <c r="K176" s="26">
        <f t="shared" si="117"/>
        <v>109289.5</v>
      </c>
      <c r="L176" s="26">
        <f t="shared" si="117"/>
        <v>110877</v>
      </c>
      <c r="M176" s="26">
        <f t="shared" si="117"/>
        <v>112234</v>
      </c>
      <c r="N176" s="26">
        <f t="shared" si="117"/>
        <v>113177.5</v>
      </c>
      <c r="O176" s="26">
        <f t="shared" si="117"/>
        <v>113622.5</v>
      </c>
      <c r="P176" s="26">
        <f t="shared" si="117"/>
        <v>113589</v>
      </c>
      <c r="Q176" s="26">
        <f t="shared" si="117"/>
        <v>114045.28293526609</v>
      </c>
      <c r="R176" s="26">
        <f t="shared" si="117"/>
        <v>114503.89500152908</v>
      </c>
      <c r="S176" s="26">
        <f t="shared" si="117"/>
        <v>114964.84890686745</v>
      </c>
      <c r="T176" s="26">
        <f t="shared" si="117"/>
        <v>115428.15743330686</v>
      </c>
      <c r="U176" s="26">
        <f t="shared" ref="U176:Y176" si="118">SUM(U167:U170)</f>
        <v>115893.83343723303</v>
      </c>
      <c r="V176" s="26">
        <f t="shared" si="118"/>
        <v>116361.88984980741</v>
      </c>
      <c r="W176" s="26">
        <f t="shared" si="118"/>
        <v>116832.33967738524</v>
      </c>
      <c r="X176" s="26">
        <f t="shared" si="118"/>
        <v>117305.19600193608</v>
      </c>
      <c r="Y176" s="26">
        <f t="shared" si="118"/>
        <v>117780.471981467</v>
      </c>
      <c r="Z176" t="s">
        <v>29</v>
      </c>
      <c r="AA176" s="26">
        <f t="shared" ref="AA176:AH176" si="119">SUM(AA167:AA170)</f>
        <v>112234</v>
      </c>
      <c r="AB176" s="26">
        <f t="shared" si="119"/>
        <v>113177.5</v>
      </c>
      <c r="AC176" s="26">
        <f t="shared" si="119"/>
        <v>113622.5</v>
      </c>
      <c r="AD176" s="26">
        <f t="shared" si="119"/>
        <v>113589</v>
      </c>
      <c r="AE176" s="26">
        <f t="shared" si="119"/>
        <v>112726.99999999999</v>
      </c>
      <c r="AF176" s="26">
        <f t="shared" si="119"/>
        <v>112308</v>
      </c>
      <c r="AG176" s="26">
        <f t="shared" si="119"/>
        <v>111985.99999999997</v>
      </c>
      <c r="AH176" s="26">
        <f t="shared" si="119"/>
        <v>111587</v>
      </c>
      <c r="AI176" s="26">
        <f t="shared" ref="AI176:AM176" si="120">SUM(AI167:AI170)</f>
        <v>111072.00000000001</v>
      </c>
      <c r="AJ176" s="26">
        <f t="shared" si="120"/>
        <v>110400.00000000001</v>
      </c>
      <c r="AK176" s="26">
        <f t="shared" si="120"/>
        <v>109529</v>
      </c>
      <c r="AL176" s="26">
        <f t="shared" si="120"/>
        <v>108410.00000000001</v>
      </c>
      <c r="AM176" s="26">
        <f t="shared" si="120"/>
        <v>106987.00000000001</v>
      </c>
      <c r="AN176" s="26">
        <f t="shared" ref="AN176" si="121">SUM(AN167:AN170)</f>
        <v>105583.13131802983</v>
      </c>
      <c r="AP176" s="13">
        <f t="shared" si="113"/>
        <v>3.9847586486141395E-3</v>
      </c>
      <c r="AQ176" s="13">
        <f t="shared" si="114"/>
        <v>6.1667227079809095E-3</v>
      </c>
      <c r="AR176" s="13">
        <f t="shared" si="115"/>
        <v>7.9053897487577629E-3</v>
      </c>
      <c r="AS176" s="13">
        <f t="shared" si="116"/>
        <v>4.008242645218596E-3</v>
      </c>
      <c r="AT176" s="50" t="s">
        <v>54</v>
      </c>
    </row>
    <row r="177" spans="2:40" outlineLevel="1" x14ac:dyDescent="0.3">
      <c r="B177" t="s">
        <v>20</v>
      </c>
      <c r="C177" t="s">
        <v>20</v>
      </c>
      <c r="D177" t="s">
        <v>20</v>
      </c>
      <c r="E177" s="20" t="s">
        <v>20</v>
      </c>
      <c r="F177" s="20" t="s">
        <v>20</v>
      </c>
      <c r="G177" s="20" t="s">
        <v>20</v>
      </c>
      <c r="H177" s="20" t="s">
        <v>20</v>
      </c>
      <c r="I177" s="20" t="s">
        <v>20</v>
      </c>
      <c r="J177" s="20" t="s">
        <v>20</v>
      </c>
      <c r="K177" s="20" t="s">
        <v>20</v>
      </c>
      <c r="L177" s="20" t="s">
        <v>20</v>
      </c>
      <c r="M177" s="20" t="s">
        <v>20</v>
      </c>
      <c r="N177" s="20" t="s">
        <v>20</v>
      </c>
      <c r="O177" s="20" t="s">
        <v>20</v>
      </c>
      <c r="P177" s="20" t="s">
        <v>20</v>
      </c>
      <c r="Q177" s="20" t="s">
        <v>20</v>
      </c>
      <c r="R177" s="20" t="s">
        <v>20</v>
      </c>
      <c r="S177" s="20" t="s">
        <v>20</v>
      </c>
      <c r="T177" s="20" t="s">
        <v>20</v>
      </c>
      <c r="U177" s="20" t="s">
        <v>20</v>
      </c>
      <c r="V177" s="20" t="s">
        <v>20</v>
      </c>
      <c r="W177" s="20" t="s">
        <v>20</v>
      </c>
      <c r="X177" s="20" t="s">
        <v>20</v>
      </c>
      <c r="Y177" s="20" t="s">
        <v>20</v>
      </c>
      <c r="Z177" t="s">
        <v>29</v>
      </c>
      <c r="AA177" s="20" t="s">
        <v>20</v>
      </c>
      <c r="AB177" s="20" t="s">
        <v>20</v>
      </c>
      <c r="AC177" s="20" t="s">
        <v>20</v>
      </c>
      <c r="AD177" s="20" t="s">
        <v>20</v>
      </c>
      <c r="AE177" s="20" t="s">
        <v>20</v>
      </c>
      <c r="AF177" s="20" t="s">
        <v>20</v>
      </c>
      <c r="AG177" s="20" t="s">
        <v>20</v>
      </c>
      <c r="AH177" s="20" t="s">
        <v>20</v>
      </c>
      <c r="AI177" s="20" t="s">
        <v>20</v>
      </c>
      <c r="AJ177" s="20" t="s">
        <v>20</v>
      </c>
      <c r="AK177" s="20" t="s">
        <v>20</v>
      </c>
      <c r="AL177" s="20" t="s">
        <v>20</v>
      </c>
      <c r="AM177" s="20" t="s">
        <v>20</v>
      </c>
      <c r="AN177" s="20" t="s">
        <v>20</v>
      </c>
    </row>
    <row r="178" spans="2:40" outlineLevel="1" x14ac:dyDescent="0.3">
      <c r="C178" t="s">
        <v>36</v>
      </c>
      <c r="D178" t="s">
        <v>2</v>
      </c>
      <c r="E178" s="3">
        <f t="shared" ref="E178:U180" si="122">SUMIFS(E$151:E$166,$D$151:$D$166,$D178)</f>
        <v>256547</v>
      </c>
      <c r="F178" s="3">
        <f t="shared" si="122"/>
        <v>258817.5</v>
      </c>
      <c r="G178" s="3">
        <f t="shared" si="122"/>
        <v>262514</v>
      </c>
      <c r="H178" s="3">
        <f t="shared" si="122"/>
        <v>266483</v>
      </c>
      <c r="I178" s="3">
        <f t="shared" si="122"/>
        <v>270529</v>
      </c>
      <c r="J178" s="3">
        <f t="shared" si="122"/>
        <v>275364</v>
      </c>
      <c r="K178" s="3">
        <f t="shared" si="122"/>
        <v>280133</v>
      </c>
      <c r="L178" s="3">
        <f t="shared" si="122"/>
        <v>285156.5</v>
      </c>
      <c r="M178" s="3">
        <f t="shared" si="122"/>
        <v>290025</v>
      </c>
      <c r="N178" s="3">
        <f t="shared" si="122"/>
        <v>293889.78500000003</v>
      </c>
      <c r="O178" s="3">
        <f t="shared" si="122"/>
        <v>296697.31800000003</v>
      </c>
      <c r="P178" s="3">
        <f t="shared" si="122"/>
        <v>298125.55643575039</v>
      </c>
      <c r="Q178" s="3">
        <f t="shared" si="122"/>
        <v>300891.56097563315</v>
      </c>
      <c r="R178" s="3">
        <f t="shared" si="122"/>
        <v>303691.18675263651</v>
      </c>
      <c r="S178" s="3">
        <f t="shared" si="122"/>
        <v>306524.86940852465</v>
      </c>
      <c r="T178" s="3">
        <f t="shared" si="122"/>
        <v>309393.05044048361</v>
      </c>
      <c r="U178" s="3">
        <f t="shared" si="122"/>
        <v>312296.17728126579</v>
      </c>
      <c r="V178" s="3">
        <f t="shared" ref="U178:Y180" si="123">SUMIFS(V$151:V$166,$D$151:$D$166,$D178)</f>
        <v>315234.70338044426</v>
      </c>
      <c r="W178" s="3">
        <f t="shared" si="123"/>
        <v>318209.08828679303</v>
      </c>
      <c r="X178" s="3">
        <f t="shared" si="123"/>
        <v>321219.79773180693</v>
      </c>
      <c r="Y178" s="3">
        <f t="shared" si="123"/>
        <v>324267.30371438013</v>
      </c>
      <c r="Z178" t="s">
        <v>29</v>
      </c>
      <c r="AA178" s="3">
        <f t="shared" ref="AA178:AN180" si="124">SUMIFS(AA$151:AA$166,$D$151:$D$166,$D178)</f>
        <v>290025</v>
      </c>
      <c r="AB178" s="3">
        <f t="shared" si="124"/>
        <v>293889.78500000003</v>
      </c>
      <c r="AC178" s="3">
        <f t="shared" si="124"/>
        <v>296697.31800000003</v>
      </c>
      <c r="AD178" s="3">
        <f t="shared" si="124"/>
        <v>298125.55643575039</v>
      </c>
      <c r="AE178" s="3">
        <f t="shared" si="124"/>
        <v>298196.25325271598</v>
      </c>
      <c r="AF178" s="3">
        <f t="shared" si="124"/>
        <v>297208.4037458502</v>
      </c>
      <c r="AG178" s="3">
        <f t="shared" si="124"/>
        <v>295766.8250998875</v>
      </c>
      <c r="AH178" s="3">
        <f t="shared" si="124"/>
        <v>293607.80654139072</v>
      </c>
      <c r="AI178" s="3">
        <f t="shared" si="124"/>
        <v>291146.6442722631</v>
      </c>
      <c r="AJ178" s="3">
        <f t="shared" si="124"/>
        <v>288084.41743228392</v>
      </c>
      <c r="AK178" s="3">
        <f t="shared" si="124"/>
        <v>284564.91251959989</v>
      </c>
      <c r="AL178" s="3">
        <f t="shared" si="124"/>
        <v>280484.71585014701</v>
      </c>
      <c r="AM178" s="3">
        <f t="shared" si="124"/>
        <v>275717.25007444463</v>
      </c>
      <c r="AN178" s="3">
        <f t="shared" si="124"/>
        <v>271041.28147658281</v>
      </c>
    </row>
    <row r="179" spans="2:40" outlineLevel="1" x14ac:dyDescent="0.3">
      <c r="C179" t="s">
        <v>36</v>
      </c>
      <c r="D179" t="s">
        <v>3</v>
      </c>
      <c r="E179" s="3">
        <f t="shared" si="122"/>
        <v>12112</v>
      </c>
      <c r="F179" s="3">
        <f t="shared" si="122"/>
        <v>12266.5</v>
      </c>
      <c r="G179" s="3">
        <f t="shared" si="122"/>
        <v>12473.5</v>
      </c>
      <c r="H179" s="3">
        <f t="shared" si="122"/>
        <v>12668.5</v>
      </c>
      <c r="I179" s="3">
        <f t="shared" si="122"/>
        <v>12879</v>
      </c>
      <c r="J179" s="3">
        <f t="shared" si="122"/>
        <v>13060.5</v>
      </c>
      <c r="K179" s="3">
        <f t="shared" si="122"/>
        <v>13165.5</v>
      </c>
      <c r="L179" s="3">
        <f t="shared" si="122"/>
        <v>13174.5</v>
      </c>
      <c r="M179" s="3">
        <f t="shared" si="122"/>
        <v>13181</v>
      </c>
      <c r="N179" s="3">
        <f t="shared" si="122"/>
        <v>13156.13</v>
      </c>
      <c r="O179" s="3">
        <f t="shared" si="122"/>
        <v>13089.982</v>
      </c>
      <c r="P179" s="3">
        <f t="shared" si="122"/>
        <v>13053.905882352941</v>
      </c>
      <c r="Q179" s="3">
        <f t="shared" si="122"/>
        <v>13012.665095868928</v>
      </c>
      <c r="R179" s="3">
        <f t="shared" si="122"/>
        <v>12971.979659828716</v>
      </c>
      <c r="S179" s="3">
        <f t="shared" si="122"/>
        <v>12931.84567321539</v>
      </c>
      <c r="T179" s="3">
        <f t="shared" si="122"/>
        <v>12892.259277567606</v>
      </c>
      <c r="U179" s="3">
        <f t="shared" si="123"/>
        <v>12853.216656649298</v>
      </c>
      <c r="V179" s="3">
        <f t="shared" si="123"/>
        <v>12814.714036122779</v>
      </c>
      <c r="W179" s="3">
        <f t="shared" si="123"/>
        <v>12776.747683225145</v>
      </c>
      <c r="X179" s="3">
        <f t="shared" si="123"/>
        <v>12739.31390644794</v>
      </c>
      <c r="Y179" s="3">
        <f t="shared" si="123"/>
        <v>12702.40905522012</v>
      </c>
      <c r="Z179" t="s">
        <v>29</v>
      </c>
      <c r="AA179" s="3">
        <f t="shared" si="124"/>
        <v>13181</v>
      </c>
      <c r="AB179" s="3">
        <f t="shared" si="124"/>
        <v>13156.13</v>
      </c>
      <c r="AC179" s="3">
        <f t="shared" si="124"/>
        <v>13089.982</v>
      </c>
      <c r="AD179" s="3">
        <f t="shared" si="124"/>
        <v>13053.905882352941</v>
      </c>
      <c r="AE179" s="3">
        <f t="shared" si="124"/>
        <v>12907.011001516072</v>
      </c>
      <c r="AF179" s="3">
        <f t="shared" si="124"/>
        <v>12692.243648844569</v>
      </c>
      <c r="AG179" s="3">
        <f t="shared" si="124"/>
        <v>12456.393868829593</v>
      </c>
      <c r="AH179" s="3">
        <f t="shared" si="124"/>
        <v>12191.233364142601</v>
      </c>
      <c r="AI179" s="3">
        <f t="shared" si="124"/>
        <v>11918.455653669742</v>
      </c>
      <c r="AJ179" s="3">
        <f t="shared" si="124"/>
        <v>11624.731091157879</v>
      </c>
      <c r="AK179" s="3">
        <f t="shared" si="124"/>
        <v>11317.639050999198</v>
      </c>
      <c r="AL179" s="3">
        <f t="shared" si="124"/>
        <v>10992.984564660908</v>
      </c>
      <c r="AM179" s="3">
        <f t="shared" si="124"/>
        <v>10645.588041913192</v>
      </c>
      <c r="AN179" s="3">
        <f t="shared" si="124"/>
        <v>10310.57935285046</v>
      </c>
    </row>
    <row r="180" spans="2:40" outlineLevel="1" x14ac:dyDescent="0.3">
      <c r="C180" t="s">
        <v>36</v>
      </c>
      <c r="D180" t="s">
        <v>4</v>
      </c>
      <c r="E180" s="3">
        <f t="shared" si="122"/>
        <v>567</v>
      </c>
      <c r="F180" s="3">
        <f t="shared" si="122"/>
        <v>542</v>
      </c>
      <c r="G180" s="3">
        <f t="shared" si="122"/>
        <v>533.5</v>
      </c>
      <c r="H180" s="3">
        <f t="shared" si="122"/>
        <v>533.5</v>
      </c>
      <c r="I180" s="3">
        <f t="shared" si="122"/>
        <v>524.5</v>
      </c>
      <c r="J180" s="3">
        <f t="shared" si="122"/>
        <v>519</v>
      </c>
      <c r="K180" s="3">
        <f t="shared" si="122"/>
        <v>522</v>
      </c>
      <c r="L180" s="3">
        <f t="shared" si="122"/>
        <v>528</v>
      </c>
      <c r="M180" s="3">
        <f t="shared" si="122"/>
        <v>525</v>
      </c>
      <c r="N180" s="3">
        <f t="shared" si="122"/>
        <v>522.91599999999994</v>
      </c>
      <c r="O180" s="3">
        <f t="shared" si="122"/>
        <v>521.25</v>
      </c>
      <c r="P180" s="3">
        <f t="shared" si="122"/>
        <v>520.9435028248588</v>
      </c>
      <c r="Q180" s="3">
        <f t="shared" si="122"/>
        <v>519.64242271533305</v>
      </c>
      <c r="R180" s="3">
        <f t="shared" si="122"/>
        <v>518.36685999589315</v>
      </c>
      <c r="S180" s="3">
        <f t="shared" si="122"/>
        <v>517.11680232432423</v>
      </c>
      <c r="T180" s="3">
        <f t="shared" si="122"/>
        <v>515.89223930041828</v>
      </c>
      <c r="U180" s="3">
        <f t="shared" si="123"/>
        <v>514.69316246839935</v>
      </c>
      <c r="V180" s="3">
        <f t="shared" si="123"/>
        <v>513.51956531951805</v>
      </c>
      <c r="W180" s="3">
        <f t="shared" si="123"/>
        <v>512.37144329481623</v>
      </c>
      <c r="X180" s="3">
        <f t="shared" si="123"/>
        <v>511.24879378806349</v>
      </c>
      <c r="Y180" s="3">
        <f t="shared" si="123"/>
        <v>510.1516161488621</v>
      </c>
      <c r="Z180" t="s">
        <v>29</v>
      </c>
      <c r="AA180" s="3">
        <f t="shared" si="124"/>
        <v>525</v>
      </c>
      <c r="AB180" s="3">
        <f t="shared" si="124"/>
        <v>522.91599999999994</v>
      </c>
      <c r="AC180" s="3">
        <f t="shared" si="124"/>
        <v>521.25</v>
      </c>
      <c r="AD180" s="3">
        <f t="shared" si="124"/>
        <v>520.9435028248588</v>
      </c>
      <c r="AE180" s="3">
        <f t="shared" si="124"/>
        <v>514.96594255687455</v>
      </c>
      <c r="AF180" s="3">
        <f t="shared" si="124"/>
        <v>507.33768123791839</v>
      </c>
      <c r="AG180" s="3">
        <f t="shared" si="124"/>
        <v>499.1250018034039</v>
      </c>
      <c r="AH180" s="3">
        <f t="shared" si="124"/>
        <v>489.89869348008932</v>
      </c>
      <c r="AI180" s="3">
        <f t="shared" si="124"/>
        <v>480.35113304089731</v>
      </c>
      <c r="AJ180" s="3">
        <f t="shared" si="124"/>
        <v>470.00991902927251</v>
      </c>
      <c r="AK180" s="3">
        <f t="shared" si="124"/>
        <v>459.107299494796</v>
      </c>
      <c r="AL180" s="3">
        <f t="shared" si="124"/>
        <v>447.4797071985497</v>
      </c>
      <c r="AM180" s="3">
        <f t="shared" si="124"/>
        <v>434.93019258676816</v>
      </c>
      <c r="AN180" s="3">
        <f t="shared" si="124"/>
        <v>422.7413948578195</v>
      </c>
    </row>
    <row r="181" spans="2:40" outlineLevel="1" x14ac:dyDescent="0.3">
      <c r="C181" s="7" t="s">
        <v>36</v>
      </c>
      <c r="D181" s="7" t="s">
        <v>22</v>
      </c>
      <c r="E181" s="21">
        <f>SUM(E178:E180)</f>
        <v>269226</v>
      </c>
      <c r="F181" s="21">
        <f t="shared" ref="F181:T181" si="125">SUM(F178:F180)</f>
        <v>271626</v>
      </c>
      <c r="G181" s="21">
        <f t="shared" si="125"/>
        <v>275521</v>
      </c>
      <c r="H181" s="21">
        <f t="shared" si="125"/>
        <v>279685</v>
      </c>
      <c r="I181" s="21">
        <f t="shared" si="125"/>
        <v>283932.5</v>
      </c>
      <c r="J181" s="21">
        <f t="shared" si="125"/>
        <v>288943.5</v>
      </c>
      <c r="K181" s="21">
        <f t="shared" si="125"/>
        <v>293820.5</v>
      </c>
      <c r="L181" s="21">
        <f t="shared" si="125"/>
        <v>298859</v>
      </c>
      <c r="M181" s="21">
        <f t="shared" si="125"/>
        <v>303731</v>
      </c>
      <c r="N181" s="21">
        <f t="shared" si="125"/>
        <v>307568.83100000006</v>
      </c>
      <c r="O181" s="21">
        <f t="shared" si="125"/>
        <v>310308.55000000005</v>
      </c>
      <c r="P181" s="21">
        <f t="shared" si="125"/>
        <v>311700.40582092822</v>
      </c>
      <c r="Q181" s="21">
        <f t="shared" si="125"/>
        <v>314423.8684942174</v>
      </c>
      <c r="R181" s="21">
        <f t="shared" si="125"/>
        <v>317181.53327246109</v>
      </c>
      <c r="S181" s="21">
        <f t="shared" si="125"/>
        <v>319973.83188406436</v>
      </c>
      <c r="T181" s="21">
        <f t="shared" si="125"/>
        <v>322801.20195735164</v>
      </c>
      <c r="U181" s="21">
        <f t="shared" ref="U181:Y181" si="126">SUM(U178:U180)</f>
        <v>325664.08710038348</v>
      </c>
      <c r="V181" s="21">
        <f t="shared" si="126"/>
        <v>328562.93698188657</v>
      </c>
      <c r="W181" s="21">
        <f t="shared" si="126"/>
        <v>331498.20741331298</v>
      </c>
      <c r="X181" s="21">
        <f t="shared" si="126"/>
        <v>334470.36043204297</v>
      </c>
      <c r="Y181" s="21">
        <f t="shared" si="126"/>
        <v>337479.86438574916</v>
      </c>
      <c r="Z181" t="s">
        <v>29</v>
      </c>
      <c r="AA181" s="21">
        <f t="shared" ref="AA181:AH181" si="127">SUM(AA178:AA180)</f>
        <v>303731</v>
      </c>
      <c r="AB181" s="21">
        <f t="shared" si="127"/>
        <v>307568.83100000006</v>
      </c>
      <c r="AC181" s="21">
        <f t="shared" si="127"/>
        <v>310308.55000000005</v>
      </c>
      <c r="AD181" s="21">
        <f t="shared" si="127"/>
        <v>311700.40582092822</v>
      </c>
      <c r="AE181" s="21">
        <f t="shared" si="127"/>
        <v>311618.23019678891</v>
      </c>
      <c r="AF181" s="21">
        <f t="shared" si="127"/>
        <v>310407.98507593269</v>
      </c>
      <c r="AG181" s="21">
        <f t="shared" si="127"/>
        <v>308722.34397052048</v>
      </c>
      <c r="AH181" s="21">
        <f t="shared" si="127"/>
        <v>306288.93859901337</v>
      </c>
      <c r="AI181" s="21">
        <f t="shared" ref="AI181:AM181" si="128">SUM(AI178:AI180)</f>
        <v>303545.45105897373</v>
      </c>
      <c r="AJ181" s="21">
        <f t="shared" si="128"/>
        <v>300179.15844247106</v>
      </c>
      <c r="AK181" s="21">
        <f t="shared" si="128"/>
        <v>296341.65887009387</v>
      </c>
      <c r="AL181" s="21">
        <f t="shared" si="128"/>
        <v>291925.18012200651</v>
      </c>
      <c r="AM181" s="21">
        <f t="shared" si="128"/>
        <v>286797.76830894459</v>
      </c>
      <c r="AN181" s="21">
        <f t="shared" ref="AN181" si="129">SUM(AN178:AN180)</f>
        <v>281774.60222429107</v>
      </c>
    </row>
    <row r="182" spans="2:40" outlineLevel="1" x14ac:dyDescent="0.3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8">
        <f>P178/P$181</f>
        <v>0.95644904808697428</v>
      </c>
      <c r="Q182" s="16"/>
      <c r="R182" s="16"/>
      <c r="S182" s="16"/>
      <c r="T182" s="16"/>
      <c r="U182" s="16"/>
      <c r="V182" s="16"/>
      <c r="W182" s="16"/>
      <c r="X182" s="16"/>
      <c r="Y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</row>
    <row r="183" spans="2:40" outlineLevel="1" x14ac:dyDescent="0.3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8">
        <f>P179/P$181</f>
        <v>4.1879656357754008E-2</v>
      </c>
      <c r="Q183" s="16"/>
      <c r="R183" s="16"/>
      <c r="S183" s="16"/>
      <c r="T183" s="16"/>
      <c r="U183" s="16"/>
      <c r="V183" s="16"/>
      <c r="W183" s="16"/>
      <c r="X183" s="16"/>
      <c r="Y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</row>
    <row r="184" spans="2:40" outlineLevel="1" x14ac:dyDescent="0.3">
      <c r="Z184" t="s">
        <v>29</v>
      </c>
    </row>
    <row r="185" spans="2:40" ht="14.5" outlineLevel="1" x14ac:dyDescent="0.35">
      <c r="B185" s="11" t="s">
        <v>37</v>
      </c>
      <c r="Z185" t="s">
        <v>29</v>
      </c>
    </row>
    <row r="186" spans="2:40" outlineLevel="1" x14ac:dyDescent="0.3">
      <c r="B186" t="s">
        <v>55</v>
      </c>
      <c r="P186" s="4">
        <f>P$172</f>
        <v>68092</v>
      </c>
      <c r="Q186" s="47">
        <v>63901</v>
      </c>
      <c r="R186" s="47">
        <v>63912</v>
      </c>
      <c r="S186" s="47">
        <v>63828.1155</v>
      </c>
      <c r="T186" s="47">
        <v>63572.267775</v>
      </c>
      <c r="U186" s="47">
        <v>63116.08588875</v>
      </c>
      <c r="V186" s="47">
        <v>62417.718965437496</v>
      </c>
      <c r="W186" s="47">
        <v>61435.841680621874</v>
      </c>
      <c r="X186" s="47">
        <v>60115.914238528596</v>
      </c>
      <c r="Y186" s="47">
        <v>58387.311225249301</v>
      </c>
    </row>
    <row r="187" spans="2:40" ht="14.5" outlineLevel="1" x14ac:dyDescent="0.35">
      <c r="B187" s="11"/>
    </row>
    <row r="188" spans="2:40" outlineLevel="1" x14ac:dyDescent="0.3">
      <c r="B188" t="s">
        <v>12</v>
      </c>
      <c r="M188" s="46"/>
      <c r="N188" s="46"/>
      <c r="O188" s="46"/>
      <c r="P188" s="46"/>
      <c r="Q188" s="46">
        <v>120756</v>
      </c>
      <c r="R188" s="46">
        <v>120045</v>
      </c>
      <c r="S188" s="46">
        <v>118862</v>
      </c>
      <c r="T188" s="46">
        <v>117191</v>
      </c>
      <c r="U188" s="46">
        <v>115539</v>
      </c>
      <c r="V188" s="46">
        <v>113679</v>
      </c>
      <c r="W188" s="51">
        <f>V188*V188/U188</f>
        <v>111848.94313608392</v>
      </c>
      <c r="X188" s="51">
        <f t="shared" ref="X188" si="130">W188*W188/V188</f>
        <v>110048.34736986546</v>
      </c>
      <c r="Y188" s="51">
        <f t="shared" ref="Y188" si="131">X188*X188/W188</f>
        <v>108276.7384230341</v>
      </c>
      <c r="Z188" t="s">
        <v>29</v>
      </c>
    </row>
    <row r="189" spans="2:40" outlineLevel="1" x14ac:dyDescent="0.3">
      <c r="B189" t="s">
        <v>14</v>
      </c>
      <c r="M189" s="46"/>
      <c r="N189" s="46"/>
      <c r="O189" s="46"/>
      <c r="P189" s="46"/>
      <c r="Q189" s="53">
        <f>$P$194*(1+AVERAGE(P207,R186/Q186-1))</f>
        <v>68286.230196788922</v>
      </c>
      <c r="R189" s="54">
        <f t="shared" ref="R189:Y189" si="132">Q189*R186/Q186</f>
        <v>68297.985075932665</v>
      </c>
      <c r="S189" s="54">
        <f t="shared" si="132"/>
        <v>68208.343970520509</v>
      </c>
      <c r="T189" s="54">
        <f t="shared" si="132"/>
        <v>67934.938599013418</v>
      </c>
      <c r="U189" s="54">
        <f t="shared" si="132"/>
        <v>67447.451058973777</v>
      </c>
      <c r="V189" s="54">
        <f t="shared" si="132"/>
        <v>66701.158442471045</v>
      </c>
      <c r="W189" s="54">
        <f t="shared" si="132"/>
        <v>65651.899459107444</v>
      </c>
      <c r="X189" s="54">
        <f t="shared" si="132"/>
        <v>64241.391499078018</v>
      </c>
      <c r="Y189" s="54">
        <f t="shared" si="132"/>
        <v>62394.162452840043</v>
      </c>
      <c r="Z189" t="s">
        <v>29</v>
      </c>
    </row>
    <row r="190" spans="2:40" outlineLevel="1" x14ac:dyDescent="0.3">
      <c r="B190" t="s">
        <v>19</v>
      </c>
      <c r="M190" s="46"/>
      <c r="N190" s="46"/>
      <c r="O190" s="46"/>
      <c r="P190" s="46"/>
      <c r="Q190" s="46">
        <v>9849</v>
      </c>
      <c r="R190" s="46">
        <v>9757</v>
      </c>
      <c r="S190" s="46">
        <v>9666</v>
      </c>
      <c r="T190" s="46">
        <v>9576</v>
      </c>
      <c r="U190" s="46">
        <v>9487</v>
      </c>
      <c r="V190" s="46">
        <v>9399</v>
      </c>
      <c r="W190" s="51">
        <f>V190*V190/U190</f>
        <v>9311.8162749024978</v>
      </c>
      <c r="X190" s="51">
        <f t="shared" ref="X190:Y190" si="133">W190*W190/V190</f>
        <v>9225.4412530629888</v>
      </c>
      <c r="Y190" s="51">
        <f t="shared" si="133"/>
        <v>9139.8674330704162</v>
      </c>
      <c r="Z190" t="s">
        <v>29</v>
      </c>
    </row>
    <row r="191" spans="2:40" outlineLevel="1" x14ac:dyDescent="0.3">
      <c r="B191" t="s">
        <v>16</v>
      </c>
      <c r="M191" s="46"/>
      <c r="N191" s="46"/>
      <c r="O191" s="46"/>
      <c r="P191" s="46"/>
      <c r="Q191" s="46">
        <v>112727</v>
      </c>
      <c r="R191" s="46">
        <v>112308</v>
      </c>
      <c r="S191" s="46">
        <v>111986</v>
      </c>
      <c r="T191" s="46">
        <v>111587</v>
      </c>
      <c r="U191" s="46">
        <v>111072</v>
      </c>
      <c r="V191" s="46">
        <v>110400</v>
      </c>
      <c r="W191" s="46">
        <v>109529</v>
      </c>
      <c r="X191" s="46">
        <v>108410</v>
      </c>
      <c r="Y191" s="46">
        <v>106987</v>
      </c>
      <c r="Z191" t="s">
        <v>29</v>
      </c>
    </row>
    <row r="192" spans="2:40" ht="14.5" outlineLevel="1" x14ac:dyDescent="0.35">
      <c r="B192" s="11"/>
      <c r="Z192" t="s">
        <v>29</v>
      </c>
    </row>
    <row r="193" spans="2:46" outlineLevel="1" x14ac:dyDescent="0.3">
      <c r="B193" t="s">
        <v>12</v>
      </c>
      <c r="L193" s="4">
        <f>L171</f>
        <v>113027</v>
      </c>
      <c r="M193" s="4">
        <f>M171</f>
        <v>115406</v>
      </c>
      <c r="N193" s="4">
        <f>N171</f>
        <v>117425</v>
      </c>
      <c r="O193" s="4">
        <f>O171</f>
        <v>118912</v>
      </c>
      <c r="P193" s="4">
        <f>P171</f>
        <v>119993</v>
      </c>
      <c r="Q193" s="35">
        <f t="shared" ref="Q193:Y193" si="134">Q188</f>
        <v>120756</v>
      </c>
      <c r="R193" s="35">
        <f t="shared" si="134"/>
        <v>120045</v>
      </c>
      <c r="S193" s="35">
        <f t="shared" si="134"/>
        <v>118862</v>
      </c>
      <c r="T193" s="35">
        <f t="shared" si="134"/>
        <v>117191</v>
      </c>
      <c r="U193" s="35">
        <f t="shared" si="134"/>
        <v>115539</v>
      </c>
      <c r="V193" s="35">
        <f t="shared" si="134"/>
        <v>113679</v>
      </c>
      <c r="W193" s="35">
        <f t="shared" si="134"/>
        <v>111848.94313608392</v>
      </c>
      <c r="X193" s="35">
        <f t="shared" si="134"/>
        <v>110048.34736986546</v>
      </c>
      <c r="Y193" s="35">
        <f t="shared" si="134"/>
        <v>108276.7384230341</v>
      </c>
      <c r="Z193" t="s">
        <v>29</v>
      </c>
      <c r="AA193" s="31">
        <f t="shared" ref="AA193:AH196" si="135">M193</f>
        <v>115406</v>
      </c>
      <c r="AB193" s="31">
        <f t="shared" si="135"/>
        <v>117425</v>
      </c>
      <c r="AC193" s="31">
        <f t="shared" si="135"/>
        <v>118912</v>
      </c>
      <c r="AD193" s="31">
        <f t="shared" si="135"/>
        <v>119993</v>
      </c>
      <c r="AE193" s="31">
        <f t="shared" si="135"/>
        <v>120756</v>
      </c>
      <c r="AF193" s="31">
        <f t="shared" si="135"/>
        <v>120045</v>
      </c>
      <c r="AG193" s="31">
        <f t="shared" si="135"/>
        <v>118862</v>
      </c>
      <c r="AH193" s="31">
        <f t="shared" si="135"/>
        <v>117191</v>
      </c>
      <c r="AI193" s="31">
        <f t="shared" ref="AI193:AM196" si="136">U193</f>
        <v>115539</v>
      </c>
      <c r="AJ193" s="31">
        <f t="shared" si="136"/>
        <v>113679</v>
      </c>
      <c r="AK193" s="31">
        <f t="shared" si="136"/>
        <v>111848.94313608392</v>
      </c>
      <c r="AL193" s="31">
        <f t="shared" si="136"/>
        <v>110048.34736986546</v>
      </c>
      <c r="AM193" s="31">
        <f t="shared" si="136"/>
        <v>108276.7384230341</v>
      </c>
      <c r="AN193" s="31"/>
    </row>
    <row r="194" spans="2:46" outlineLevel="1" x14ac:dyDescent="0.3">
      <c r="B194" t="s">
        <v>14</v>
      </c>
      <c r="L194" s="4">
        <f>L172</f>
        <v>64898</v>
      </c>
      <c r="M194" s="4">
        <f>M172</f>
        <v>65994</v>
      </c>
      <c r="N194" s="4">
        <f>N172</f>
        <v>66882.582999999999</v>
      </c>
      <c r="O194" s="4">
        <f>O172</f>
        <v>67717.334000000003</v>
      </c>
      <c r="P194" s="4">
        <f>P$172</f>
        <v>68092</v>
      </c>
      <c r="Q194" s="35">
        <f t="shared" ref="Q194:T196" si="137">Q189</f>
        <v>68286.230196788922</v>
      </c>
      <c r="R194" s="35">
        <f t="shared" si="137"/>
        <v>68297.985075932665</v>
      </c>
      <c r="S194" s="35">
        <f t="shared" si="137"/>
        <v>68208.343970520509</v>
      </c>
      <c r="T194" s="35">
        <f t="shared" si="137"/>
        <v>67934.938599013418</v>
      </c>
      <c r="U194" s="35">
        <f t="shared" ref="U194:Y194" si="138">U189</f>
        <v>67447.451058973777</v>
      </c>
      <c r="V194" s="35">
        <f t="shared" si="138"/>
        <v>66701.158442471045</v>
      </c>
      <c r="W194" s="35">
        <f t="shared" si="138"/>
        <v>65651.899459107444</v>
      </c>
      <c r="X194" s="35">
        <f t="shared" si="138"/>
        <v>64241.391499078018</v>
      </c>
      <c r="Y194" s="35">
        <f t="shared" si="138"/>
        <v>62394.162452840043</v>
      </c>
      <c r="Z194" t="s">
        <v>29</v>
      </c>
      <c r="AA194" s="31">
        <f t="shared" si="135"/>
        <v>65994</v>
      </c>
      <c r="AB194" s="31">
        <f t="shared" si="135"/>
        <v>66882.582999999999</v>
      </c>
      <c r="AC194" s="31">
        <f t="shared" si="135"/>
        <v>67717.334000000003</v>
      </c>
      <c r="AD194" s="31">
        <f t="shared" si="135"/>
        <v>68092</v>
      </c>
      <c r="AE194" s="31">
        <f t="shared" si="135"/>
        <v>68286.230196788922</v>
      </c>
      <c r="AF194" s="31">
        <f t="shared" si="135"/>
        <v>68297.985075932665</v>
      </c>
      <c r="AG194" s="31">
        <f t="shared" si="135"/>
        <v>68208.343970520509</v>
      </c>
      <c r="AH194" s="31">
        <f t="shared" si="135"/>
        <v>67934.938599013418</v>
      </c>
      <c r="AI194" s="31">
        <f t="shared" si="136"/>
        <v>67447.451058973777</v>
      </c>
      <c r="AJ194" s="31">
        <f t="shared" si="136"/>
        <v>66701.158442471045</v>
      </c>
      <c r="AK194" s="31">
        <f t="shared" si="136"/>
        <v>65651.899459107444</v>
      </c>
      <c r="AL194" s="31">
        <f t="shared" si="136"/>
        <v>64241.391499078018</v>
      </c>
      <c r="AM194" s="31">
        <f t="shared" si="136"/>
        <v>62394.162452840043</v>
      </c>
      <c r="AN194" s="31"/>
    </row>
    <row r="195" spans="2:46" outlineLevel="1" x14ac:dyDescent="0.3">
      <c r="B195" t="s">
        <v>19</v>
      </c>
      <c r="L195" s="4">
        <f t="shared" ref="L195:P196" si="139">L175</f>
        <v>10057</v>
      </c>
      <c r="M195" s="4">
        <f t="shared" si="139"/>
        <v>10097</v>
      </c>
      <c r="N195" s="4">
        <f t="shared" si="139"/>
        <v>10083.748</v>
      </c>
      <c r="O195" s="4">
        <f t="shared" si="139"/>
        <v>10056.716</v>
      </c>
      <c r="P195" s="4">
        <f t="shared" si="139"/>
        <v>10026.405820928199</v>
      </c>
      <c r="Q195" s="35">
        <f t="shared" si="137"/>
        <v>9849</v>
      </c>
      <c r="R195" s="35">
        <f t="shared" si="137"/>
        <v>9757</v>
      </c>
      <c r="S195" s="35">
        <f t="shared" si="137"/>
        <v>9666</v>
      </c>
      <c r="T195" s="35">
        <f t="shared" si="137"/>
        <v>9576</v>
      </c>
      <c r="U195" s="35">
        <f t="shared" ref="U195:Y195" si="140">U190</f>
        <v>9487</v>
      </c>
      <c r="V195" s="35">
        <f t="shared" si="140"/>
        <v>9399</v>
      </c>
      <c r="W195" s="35">
        <f t="shared" si="140"/>
        <v>9311.8162749024978</v>
      </c>
      <c r="X195" s="35">
        <f t="shared" si="140"/>
        <v>9225.4412530629888</v>
      </c>
      <c r="Y195" s="35">
        <f t="shared" si="140"/>
        <v>9139.8674330704162</v>
      </c>
      <c r="Z195" t="s">
        <v>29</v>
      </c>
      <c r="AA195" s="31">
        <f t="shared" si="135"/>
        <v>10097</v>
      </c>
      <c r="AB195" s="31">
        <f t="shared" si="135"/>
        <v>10083.748</v>
      </c>
      <c r="AC195" s="31">
        <f t="shared" si="135"/>
        <v>10056.716</v>
      </c>
      <c r="AD195" s="31">
        <f t="shared" si="135"/>
        <v>10026.405820928199</v>
      </c>
      <c r="AE195" s="31">
        <f t="shared" si="135"/>
        <v>9849</v>
      </c>
      <c r="AF195" s="31">
        <f t="shared" si="135"/>
        <v>9757</v>
      </c>
      <c r="AG195" s="31">
        <f t="shared" si="135"/>
        <v>9666</v>
      </c>
      <c r="AH195" s="31">
        <f t="shared" si="135"/>
        <v>9576</v>
      </c>
      <c r="AI195" s="31">
        <f t="shared" si="136"/>
        <v>9487</v>
      </c>
      <c r="AJ195" s="31">
        <f t="shared" si="136"/>
        <v>9399</v>
      </c>
      <c r="AK195" s="31">
        <f t="shared" si="136"/>
        <v>9311.8162749024978</v>
      </c>
      <c r="AL195" s="31">
        <f t="shared" si="136"/>
        <v>9225.4412530629888</v>
      </c>
      <c r="AM195" s="31">
        <f t="shared" si="136"/>
        <v>9139.8674330704162</v>
      </c>
      <c r="AN195" s="31"/>
    </row>
    <row r="196" spans="2:46" outlineLevel="1" x14ac:dyDescent="0.3">
      <c r="B196" t="s">
        <v>16</v>
      </c>
      <c r="L196" s="4">
        <f t="shared" si="139"/>
        <v>110877</v>
      </c>
      <c r="M196" s="4">
        <f t="shared" si="139"/>
        <v>112234</v>
      </c>
      <c r="N196" s="4">
        <f t="shared" si="139"/>
        <v>113177.5</v>
      </c>
      <c r="O196" s="4">
        <f t="shared" si="139"/>
        <v>113622.5</v>
      </c>
      <c r="P196" s="4">
        <f t="shared" si="139"/>
        <v>113589</v>
      </c>
      <c r="Q196" s="35">
        <f t="shared" si="137"/>
        <v>112727</v>
      </c>
      <c r="R196" s="35">
        <f t="shared" si="137"/>
        <v>112308</v>
      </c>
      <c r="S196" s="35">
        <f t="shared" si="137"/>
        <v>111986</v>
      </c>
      <c r="T196" s="35">
        <f t="shared" si="137"/>
        <v>111587</v>
      </c>
      <c r="U196" s="35">
        <f t="shared" ref="U196:Y196" si="141">U191</f>
        <v>111072</v>
      </c>
      <c r="V196" s="35">
        <f t="shared" si="141"/>
        <v>110400</v>
      </c>
      <c r="W196" s="35">
        <f t="shared" si="141"/>
        <v>109529</v>
      </c>
      <c r="X196" s="35">
        <f t="shared" si="141"/>
        <v>108410</v>
      </c>
      <c r="Y196" s="35">
        <f t="shared" si="141"/>
        <v>106987</v>
      </c>
      <c r="Z196" t="s">
        <v>29</v>
      </c>
      <c r="AA196" s="31">
        <f t="shared" si="135"/>
        <v>112234</v>
      </c>
      <c r="AB196" s="31">
        <f t="shared" si="135"/>
        <v>113177.5</v>
      </c>
      <c r="AC196" s="31">
        <f t="shared" si="135"/>
        <v>113622.5</v>
      </c>
      <c r="AD196" s="31">
        <f t="shared" si="135"/>
        <v>113589</v>
      </c>
      <c r="AE196" s="31">
        <f t="shared" si="135"/>
        <v>112727</v>
      </c>
      <c r="AF196" s="31">
        <f t="shared" si="135"/>
        <v>112308</v>
      </c>
      <c r="AG196" s="31">
        <f t="shared" si="135"/>
        <v>111986</v>
      </c>
      <c r="AH196" s="31">
        <f t="shared" si="135"/>
        <v>111587</v>
      </c>
      <c r="AI196" s="31">
        <f t="shared" si="136"/>
        <v>111072</v>
      </c>
      <c r="AJ196" s="31">
        <f t="shared" si="136"/>
        <v>110400</v>
      </c>
      <c r="AK196" s="31">
        <f t="shared" si="136"/>
        <v>109529</v>
      </c>
      <c r="AL196" s="31">
        <f t="shared" si="136"/>
        <v>108410</v>
      </c>
      <c r="AM196" s="31">
        <f t="shared" si="136"/>
        <v>106987</v>
      </c>
      <c r="AN196" s="31"/>
    </row>
    <row r="197" spans="2:46" outlineLevel="1" x14ac:dyDescent="0.3">
      <c r="Z197" t="s">
        <v>29</v>
      </c>
    </row>
    <row r="198" spans="2:46" ht="14.5" outlineLevel="1" x14ac:dyDescent="0.35">
      <c r="B198" s="11" t="s">
        <v>56</v>
      </c>
      <c r="Z198" t="s">
        <v>29</v>
      </c>
    </row>
    <row r="199" spans="2:46" outlineLevel="1" x14ac:dyDescent="0.3">
      <c r="B199" t="s">
        <v>12</v>
      </c>
      <c r="C199" t="s">
        <v>13</v>
      </c>
      <c r="M199" s="29" cm="1">
        <f t="array" ref="M199">M193/_xlfn.XLOOKUP($B199&amp;$C199,$B$171:$B$177&amp;$C$171:$C$177,M$171:M$177)</f>
        <v>1</v>
      </c>
      <c r="N199" s="29" cm="1">
        <f t="array" ref="N199">N193/_xlfn.XLOOKUP($B199&amp;$C199,$B$171:$B$177&amp;$C$171:$C$177,N$171:N$177)</f>
        <v>1</v>
      </c>
      <c r="O199" s="29" cm="1">
        <f t="array" ref="O199">O193/_xlfn.XLOOKUP($B199&amp;$C199,$B$171:$B$177&amp;$C$171:$C$177,O$171:O$177)</f>
        <v>1</v>
      </c>
      <c r="P199" s="29" cm="1">
        <f t="array" ref="P199">P193/_xlfn.XLOOKUP($B199&amp;$C199,$B$171:$B$177&amp;$C$171:$C$177,P$171:P$177)</f>
        <v>1</v>
      </c>
      <c r="Q199" s="29" cm="1">
        <f t="array" ref="Q199">Q193/_xlfn.XLOOKUP($B199&amp;$C199,$B$171:$B$177&amp;$C$171:$C$177,Q$171:Q$177)</f>
        <v>0.99331559646556122</v>
      </c>
      <c r="R199" s="29" cm="1">
        <f t="array" ref="R199">R193/_xlfn.XLOOKUP($B199&amp;$C199,$B$171:$B$177&amp;$C$171:$C$177,R$171:R$177)</f>
        <v>0.97464381225370811</v>
      </c>
      <c r="S199" s="29" cm="1">
        <f t="array" ref="S199">S193/_xlfn.XLOOKUP($B199&amp;$C199,$B$171:$B$177&amp;$C$171:$C$177,S$171:S$177)</f>
        <v>0.95248316009820466</v>
      </c>
      <c r="T199" s="29" cm="1">
        <f t="array" ref="T199">T193/_xlfn.XLOOKUP($B199&amp;$C199,$B$171:$B$177&amp;$C$171:$C$177,T$171:T$177)</f>
        <v>0.92685175616088111</v>
      </c>
      <c r="U199" s="29" cm="1">
        <f t="array" ref="U199">U193/_xlfn.XLOOKUP($B199&amp;$C199,$B$171:$B$177&amp;$C$171:$C$177,U$171:U$177)</f>
        <v>0.90185332940740959</v>
      </c>
      <c r="V199" s="29" cm="1">
        <f t="array" ref="V199">V193/_xlfn.XLOOKUP($B199&amp;$C199,$B$171:$B$177&amp;$C$171:$C$177,V$171:V$177)</f>
        <v>0.87572673592974226</v>
      </c>
      <c r="W199" s="29" cm="1">
        <f t="array" ref="W199">W193/_xlfn.XLOOKUP($B199&amp;$C199,$B$171:$B$177&amp;$C$171:$C$177,W$171:W$177)</f>
        <v>0.85033740270527758</v>
      </c>
      <c r="X199" s="29" cm="1">
        <f t="array" ref="X199">X193/_xlfn.XLOOKUP($B199&amp;$C199,$B$171:$B$177&amp;$C$171:$C$177,X$171:X$177)</f>
        <v>0.82566550728607013</v>
      </c>
      <c r="Y199" s="29" cm="1">
        <f t="array" ref="Y199">Y193/_xlfn.XLOOKUP($B199&amp;$C199,$B$171:$B$177&amp;$C$171:$C$177,Y$171:Y$177)</f>
        <v>0.80169171131506456</v>
      </c>
      <c r="Z199" t="s">
        <v>29</v>
      </c>
      <c r="AA199" s="29" cm="1">
        <f t="array" ref="AA199">AA193/_xlfn.XLOOKUP($B199&amp;$C199,$B$171:$B$177&amp;$C$171:$C$177,AA$171:AA$177)</f>
        <v>1</v>
      </c>
      <c r="AB199" s="29" cm="1">
        <f t="array" ref="AB199">AB193/_xlfn.XLOOKUP($B199&amp;$C199,$B$171:$B$177&amp;$C$171:$C$177,AB$171:AB$177)</f>
        <v>1</v>
      </c>
      <c r="AC199" s="29" cm="1">
        <f t="array" ref="AC199">AC193/_xlfn.XLOOKUP($B199&amp;$C199,$B$171:$B$177&amp;$C$171:$C$177,AC$171:AC$177)</f>
        <v>1</v>
      </c>
      <c r="AD199" s="29" cm="1">
        <f t="array" ref="AD199">AD193/_xlfn.XLOOKUP($B199&amp;$C199,$B$171:$B$177&amp;$C$171:$C$177,AD$171:AD$177)</f>
        <v>1</v>
      </c>
      <c r="AE199" s="29" cm="1">
        <f t="array" ref="AE199">AE193/_xlfn.XLOOKUP($B199&amp;$C199,$B$171:$B$177&amp;$C$171:$C$177,AE$171:AE$177)</f>
        <v>1.0000000000000002</v>
      </c>
      <c r="AF199" s="29" cm="1">
        <f t="array" ref="AF199">AF193/_xlfn.XLOOKUP($B199&amp;$C199,$B$171:$B$177&amp;$C$171:$C$177,AF$171:AF$177)</f>
        <v>1</v>
      </c>
      <c r="AG199" s="29" cm="1">
        <f t="array" ref="AG199">AG193/_xlfn.XLOOKUP($B199&amp;$C199,$B$171:$B$177&amp;$C$171:$C$177,AG$171:AG$177)</f>
        <v>1</v>
      </c>
      <c r="AH199" s="29" cm="1">
        <f t="array" ref="AH199">AH193/_xlfn.XLOOKUP($B199&amp;$C199,$B$171:$B$177&amp;$C$171:$C$177,AH$171:AH$177)</f>
        <v>1</v>
      </c>
      <c r="AI199" s="29" cm="1">
        <f t="array" ref="AI199">AI193/_xlfn.XLOOKUP($B199&amp;$C199,$B$171:$B$177&amp;$C$171:$C$177,AI$171:AI$177)</f>
        <v>1</v>
      </c>
      <c r="AJ199" s="29" cm="1">
        <f t="array" ref="AJ199">AJ193/_xlfn.XLOOKUP($B199&amp;$C199,$B$171:$B$177&amp;$C$171:$C$177,AJ$171:AJ$177)</f>
        <v>0.99999999999999989</v>
      </c>
      <c r="AK199" s="29" cm="1">
        <f t="array" ref="AK199">AK193/_xlfn.XLOOKUP($B199&amp;$C199,$B$171:$B$177&amp;$C$171:$C$177,AK$171:AK$177)</f>
        <v>0.99999999999999989</v>
      </c>
      <c r="AL199" s="29" cm="1">
        <f t="array" ref="AL199">AL193/_xlfn.XLOOKUP($B199&amp;$C199,$B$171:$B$177&amp;$C$171:$C$177,AL$171:AL$177)</f>
        <v>1</v>
      </c>
      <c r="AM199" s="29" cm="1">
        <f t="array" ref="AM199">AM193/_xlfn.XLOOKUP($B199&amp;$C199,$B$171:$B$177&amp;$C$171:$C$177,AM$171:AM$177)</f>
        <v>1</v>
      </c>
      <c r="AN199" s="29"/>
    </row>
    <row r="200" spans="2:46" outlineLevel="1" x14ac:dyDescent="0.3">
      <c r="B200" t="s">
        <v>14</v>
      </c>
      <c r="C200" t="s">
        <v>15</v>
      </c>
      <c r="M200" s="29" cm="1">
        <f t="array" ref="M200">M194/_xlfn.XLOOKUP($B200&amp;$C200,$B$171:$B$177&amp;$C$171:$C$177,M$171:M$177)</f>
        <v>1</v>
      </c>
      <c r="N200" s="29" cm="1">
        <f t="array" ref="N200">N194/_xlfn.XLOOKUP($B200&amp;$C200,$B$171:$B$177&amp;$C$171:$C$177,N$171:N$177)</f>
        <v>1</v>
      </c>
      <c r="O200" s="29" cm="1">
        <f t="array" ref="O200">O194/_xlfn.XLOOKUP($B200&amp;$C200,$B$171:$B$177&amp;$C$171:$C$177,O$171:O$177)</f>
        <v>1</v>
      </c>
      <c r="P200" s="29" cm="1">
        <f t="array" ref="P200">P194/_xlfn.XLOOKUP($B200&amp;$C200,$B$171:$B$177&amp;$C$171:$C$177,P$171:P$177)</f>
        <v>1</v>
      </c>
      <c r="Q200" s="29" cm="1">
        <f t="array" ref="Q200">Q194/_xlfn.XLOOKUP($B200&amp;$C200,$B$171:$B$177&amp;$C$171:$C$177,Q$171:Q$177)</f>
        <v>0.99243180693534494</v>
      </c>
      <c r="R200" s="29" cm="1">
        <f t="array" ref="R200">R194/_xlfn.XLOOKUP($B200&amp;$C200,$B$171:$B$177&amp;$C$171:$C$177,R$171:R$177)</f>
        <v>0.98228200616713224</v>
      </c>
      <c r="S200" s="29" cm="1">
        <f t="array" ref="S200">S194/_xlfn.XLOOKUP($B200&amp;$C200,$B$171:$B$177&amp;$C$171:$C$177,S$171:S$177)</f>
        <v>0.97078648797346034</v>
      </c>
      <c r="T200" s="29" cm="1">
        <f t="array" ref="T200">T194/_xlfn.XLOOKUP($B200&amp;$C200,$B$171:$B$177&amp;$C$171:$C$177,T$171:T$177)</f>
        <v>0.9568294019882565</v>
      </c>
      <c r="U200" s="29" cm="1">
        <f t="array" ref="U200">U194/_xlfn.XLOOKUP($B200&amp;$C200,$B$171:$B$177&amp;$C$171:$C$177,U$171:U$177)</f>
        <v>0.94006782334478889</v>
      </c>
      <c r="V200" s="29" cm="1">
        <f t="array" ref="V200">V194/_xlfn.XLOOKUP($B200&amp;$C200,$B$171:$B$177&amp;$C$171:$C$177,V$171:V$177)</f>
        <v>0.91997618435050965</v>
      </c>
      <c r="W200" s="29" cm="1">
        <f t="array" ref="W200">W194/_xlfn.XLOOKUP($B200&amp;$C200,$B$171:$B$177&amp;$C$171:$C$177,W$171:W$177)</f>
        <v>0.8960604990311779</v>
      </c>
      <c r="X200" s="29" cm="1">
        <f t="array" ref="X200">X194/_xlfn.XLOOKUP($B200&amp;$C200,$B$171:$B$177&amp;$C$171:$C$177,X$171:X$177)</f>
        <v>0.8676590449795315</v>
      </c>
      <c r="Y200" s="29" cm="1">
        <f t="array" ref="Y200">Y194/_xlfn.XLOOKUP($B200&amp;$C200,$B$171:$B$177&amp;$C$171:$C$177,Y$171:Y$177)</f>
        <v>0.83391072540462197</v>
      </c>
      <c r="Z200" t="s">
        <v>29</v>
      </c>
      <c r="AA200" s="29" cm="1">
        <f t="array" ref="AA200">AA194/_xlfn.XLOOKUP($B200&amp;$C200,$B$171:$B$177&amp;$C$171:$C$177,AA$171:AA$177)</f>
        <v>1</v>
      </c>
      <c r="AB200" s="29" cm="1">
        <f t="array" ref="AB200">AB194/_xlfn.XLOOKUP($B200&amp;$C200,$B$171:$B$177&amp;$C$171:$C$177,AB$171:AB$177)</f>
        <v>1</v>
      </c>
      <c r="AC200" s="29" cm="1">
        <f t="array" ref="AC200">AC194/_xlfn.XLOOKUP($B200&amp;$C200,$B$171:$B$177&amp;$C$171:$C$177,AC$171:AC$177)</f>
        <v>1</v>
      </c>
      <c r="AD200" s="29" cm="1">
        <f t="array" ref="AD200">AD194/_xlfn.XLOOKUP($B200&amp;$C200,$B$171:$B$177&amp;$C$171:$C$177,AD$171:AD$177)</f>
        <v>1</v>
      </c>
      <c r="AE200" s="29" cm="1">
        <f t="array" ref="AE200">AE194/_xlfn.XLOOKUP($B200&amp;$C200,$B$171:$B$177&amp;$C$171:$C$177,AE$171:AE$177)</f>
        <v>1</v>
      </c>
      <c r="AF200" s="29" cm="1">
        <f t="array" ref="AF200">AF194/_xlfn.XLOOKUP($B200&amp;$C200,$B$171:$B$177&amp;$C$171:$C$177,AF$171:AF$177)</f>
        <v>1</v>
      </c>
      <c r="AG200" s="29" cm="1">
        <f t="array" ref="AG200">AG194/_xlfn.XLOOKUP($B200&amp;$C200,$B$171:$B$177&amp;$C$171:$C$177,AG$171:AG$177)</f>
        <v>1</v>
      </c>
      <c r="AH200" s="29" cm="1">
        <f t="array" ref="AH200">AH194/_xlfn.XLOOKUP($B200&amp;$C200,$B$171:$B$177&amp;$C$171:$C$177,AH$171:AH$177)</f>
        <v>1.0000000000000002</v>
      </c>
      <c r="AI200" s="29" cm="1">
        <f t="array" ref="AI200">AI194/_xlfn.XLOOKUP($B200&amp;$C200,$B$171:$B$177&amp;$C$171:$C$177,AI$171:AI$177)</f>
        <v>1</v>
      </c>
      <c r="AJ200" s="29" cm="1">
        <f t="array" ref="AJ200">AJ194/_xlfn.XLOOKUP($B200&amp;$C200,$B$171:$B$177&amp;$C$171:$C$177,AJ$171:AJ$177)</f>
        <v>1</v>
      </c>
      <c r="AK200" s="29" cm="1">
        <f t="array" ref="AK200">AK194/_xlfn.XLOOKUP($B200&amp;$C200,$B$171:$B$177&amp;$C$171:$C$177,AK$171:AK$177)</f>
        <v>1.0000000000000002</v>
      </c>
      <c r="AL200" s="29" cm="1">
        <f t="array" ref="AL200">AL194/_xlfn.XLOOKUP($B200&amp;$C200,$B$171:$B$177&amp;$C$171:$C$177,AL$171:AL$177)</f>
        <v>0.99999999999999989</v>
      </c>
      <c r="AM200" s="29" cm="1">
        <f t="array" ref="AM200">AM194/_xlfn.XLOOKUP($B200&amp;$C200,$B$171:$B$177&amp;$C$171:$C$177,AM$171:AM$177)</f>
        <v>0.99999999999999989</v>
      </c>
      <c r="AN200" s="29"/>
    </row>
    <row r="201" spans="2:46" outlineLevel="1" x14ac:dyDescent="0.3">
      <c r="B201" t="s">
        <v>19</v>
      </c>
      <c r="C201" t="s">
        <v>19</v>
      </c>
      <c r="M201" s="29" cm="1">
        <f t="array" ref="M201">M195/_xlfn.XLOOKUP($B201&amp;$C201,$B$171:$B$177&amp;$C$171:$C$177,M$171:M$177)</f>
        <v>1</v>
      </c>
      <c r="N201" s="29" cm="1">
        <f t="array" ref="N201">N195/_xlfn.XLOOKUP($B201&amp;$C201,$B$171:$B$177&amp;$C$171:$C$177,N$171:N$177)</f>
        <v>1</v>
      </c>
      <c r="O201" s="29" cm="1">
        <f t="array" ref="O201">O195/_xlfn.XLOOKUP($B201&amp;$C201,$B$171:$B$177&amp;$C$171:$C$177,O$171:O$177)</f>
        <v>1</v>
      </c>
      <c r="P201" s="29" cm="1">
        <f t="array" ref="P201">P195/_xlfn.XLOOKUP($B201&amp;$C201,$B$171:$B$177&amp;$C$171:$C$177,P$171:P$177)</f>
        <v>1</v>
      </c>
      <c r="Q201" s="29" cm="1">
        <f t="array" ref="Q201">Q195/_xlfn.XLOOKUP($B201&amp;$C201,$B$171:$B$177&amp;$C$171:$C$177,Q$171:Q$177)</f>
        <v>0.9846048919766428</v>
      </c>
      <c r="R201" s="29" cm="1">
        <f t="array" ref="R201">R195/_xlfn.XLOOKUP($B201&amp;$C201,$B$171:$B$177&amp;$C$171:$C$177,R$171:R$177)</f>
        <v>0.97768961794157649</v>
      </c>
      <c r="S201" s="29" cm="1">
        <f t="array" ref="S201">S195/_xlfn.XLOOKUP($B201&amp;$C201,$B$171:$B$177&amp;$C$171:$C$177,S$171:S$177)</f>
        <v>0.97083639808626854</v>
      </c>
      <c r="T201" s="29" cm="1">
        <f t="array" ref="T201">T195/_xlfn.XLOOKUP($B201&amp;$C201,$B$171:$B$177&amp;$C$171:$C$177,T$171:T$177)</f>
        <v>0.96404580802919349</v>
      </c>
      <c r="U201" s="29" cm="1">
        <f t="array" ref="U201">U195/_xlfn.XLOOKUP($B201&amp;$C201,$B$171:$B$177&amp;$C$171:$C$177,U$171:U$177)</f>
        <v>0.95731842608038797</v>
      </c>
      <c r="V201" s="29" cm="1">
        <f t="array" ref="V201">V195/_xlfn.XLOOKUP($B201&amp;$C201,$B$171:$B$177&amp;$C$171:$C$177,V$171:V$177)</f>
        <v>0.95065483324727584</v>
      </c>
      <c r="W201" s="29" cm="1">
        <f t="array" ref="W201">W195/_xlfn.XLOOKUP($B201&amp;$C201,$B$171:$B$177&amp;$C$171:$C$177,W$171:W$177)</f>
        <v>0.94403698709035511</v>
      </c>
      <c r="X201" s="29" cm="1">
        <f t="array" ref="X201">X195/_xlfn.XLOOKUP($B201&amp;$C201,$B$171:$B$177&amp;$C$171:$C$177,X$171:X$177)</f>
        <v>0.93746457411557693</v>
      </c>
      <c r="Y201" s="29" cm="1">
        <f t="array" ref="Y201">Y195/_xlfn.XLOOKUP($B201&amp;$C201,$B$171:$B$177&amp;$C$171:$C$177,Y$171:Y$177)</f>
        <v>0.93093728297842004</v>
      </c>
      <c r="Z201" t="s">
        <v>29</v>
      </c>
      <c r="AA201" s="29" cm="1">
        <f t="array" ref="AA201">AA195/_xlfn.XLOOKUP($B201&amp;$C201,$B$171:$B$177&amp;$C$171:$C$177,AA$171:AA$177)</f>
        <v>1</v>
      </c>
      <c r="AB201" s="29" cm="1">
        <f t="array" ref="AB201">AB195/_xlfn.XLOOKUP($B201&amp;$C201,$B$171:$B$177&amp;$C$171:$C$177,AB$171:AB$177)</f>
        <v>1</v>
      </c>
      <c r="AC201" s="29" cm="1">
        <f t="array" ref="AC201">AC195/_xlfn.XLOOKUP($B201&amp;$C201,$B$171:$B$177&amp;$C$171:$C$177,AC$171:AC$177)</f>
        <v>1</v>
      </c>
      <c r="AD201" s="29" cm="1">
        <f t="array" ref="AD201">AD195/_xlfn.XLOOKUP($B201&amp;$C201,$B$171:$B$177&amp;$C$171:$C$177,AD$171:AD$177)</f>
        <v>1</v>
      </c>
      <c r="AE201" s="29" cm="1">
        <f t="array" ref="AE201">AE195/_xlfn.XLOOKUP($B201&amp;$C201,$B$171:$B$177&amp;$C$171:$C$177,AE$171:AE$177)</f>
        <v>0.99999999999999978</v>
      </c>
      <c r="AF201" s="29" cm="1">
        <f t="array" ref="AF201">AF195/_xlfn.XLOOKUP($B201&amp;$C201,$B$171:$B$177&amp;$C$171:$C$177,AF$171:AF$177)</f>
        <v>0.99999999999999978</v>
      </c>
      <c r="AG201" s="29" cm="1">
        <f t="array" ref="AG201">AG195/_xlfn.XLOOKUP($B201&amp;$C201,$B$171:$B$177&amp;$C$171:$C$177,AG$171:AG$177)</f>
        <v>1</v>
      </c>
      <c r="AH201" s="29" cm="1">
        <f t="array" ref="AH201">AH195/_xlfn.XLOOKUP($B201&amp;$C201,$B$171:$B$177&amp;$C$171:$C$177,AH$171:AH$177)</f>
        <v>1</v>
      </c>
      <c r="AI201" s="29" cm="1">
        <f t="array" ref="AI201">AI195/_xlfn.XLOOKUP($B201&amp;$C201,$B$171:$B$177&amp;$C$171:$C$177,AI$171:AI$177)</f>
        <v>1</v>
      </c>
      <c r="AJ201" s="29" cm="1">
        <f t="array" ref="AJ201">AJ195/_xlfn.XLOOKUP($B201&amp;$C201,$B$171:$B$177&amp;$C$171:$C$177,AJ$171:AJ$177)</f>
        <v>1</v>
      </c>
      <c r="AK201" s="29" cm="1">
        <f t="array" ref="AK201">AK195/_xlfn.XLOOKUP($B201&amp;$C201,$B$171:$B$177&amp;$C$171:$C$177,AK$171:AK$177)</f>
        <v>1.0000000000000002</v>
      </c>
      <c r="AL201" s="29" cm="1">
        <f t="array" ref="AL201">AL195/_xlfn.XLOOKUP($B201&amp;$C201,$B$171:$B$177&amp;$C$171:$C$177,AL$171:AL$177)</f>
        <v>1.0000000000000002</v>
      </c>
      <c r="AM201" s="29" cm="1">
        <f t="array" ref="AM201">AM195/_xlfn.XLOOKUP($B201&amp;$C201,$B$171:$B$177&amp;$C$171:$C$177,AM$171:AM$177)</f>
        <v>1</v>
      </c>
      <c r="AN201" s="29"/>
    </row>
    <row r="202" spans="2:46" outlineLevel="1" x14ac:dyDescent="0.3">
      <c r="B202" t="s">
        <v>16</v>
      </c>
      <c r="C202" t="s">
        <v>21</v>
      </c>
      <c r="M202" s="29" cm="1">
        <f t="array" ref="M202">M196/_xlfn.XLOOKUP($B202&amp;$C202,$B$171:$B$177&amp;$C$171:$C$177,M$171:M$177)</f>
        <v>1</v>
      </c>
      <c r="N202" s="29" cm="1">
        <f t="array" ref="N202">N196/_xlfn.XLOOKUP($B202&amp;$C202,$B$171:$B$177&amp;$C$171:$C$177,N$171:N$177)</f>
        <v>1</v>
      </c>
      <c r="O202" s="29" cm="1">
        <f t="array" ref="O202">O196/_xlfn.XLOOKUP($B202&amp;$C202,$B$171:$B$177&amp;$C$171:$C$177,O$171:O$177)</f>
        <v>1</v>
      </c>
      <c r="P202" s="29" cm="1">
        <f t="array" ref="P202">P196/_xlfn.XLOOKUP($B202&amp;$C202,$B$171:$B$177&amp;$C$171:$C$177,P$171:P$177)</f>
        <v>1</v>
      </c>
      <c r="Q202" s="29" cm="1">
        <f t="array" ref="Q202">Q196/_xlfn.XLOOKUP($B202&amp;$C202,$B$171:$B$177&amp;$C$171:$C$177,Q$171:Q$177)</f>
        <v>0.98844070617094815</v>
      </c>
      <c r="R202" s="29" cm="1">
        <f t="array" ref="R202">R196/_xlfn.XLOOKUP($B202&amp;$C202,$B$171:$B$177&amp;$C$171:$C$177,R$171:R$177)</f>
        <v>0.98082253008511411</v>
      </c>
      <c r="S202" s="29" cm="1">
        <f t="array" ref="S202">S196/_xlfn.XLOOKUP($B202&amp;$C202,$B$171:$B$177&amp;$C$171:$C$177,S$171:S$177)</f>
        <v>0.97408904604153734</v>
      </c>
      <c r="T202" s="29" cm="1">
        <f t="array" ref="T202">T196/_xlfn.XLOOKUP($B202&amp;$C202,$B$171:$B$177&amp;$C$171:$C$177,T$171:T$177)</f>
        <v>0.96672252664583824</v>
      </c>
      <c r="U202" s="29" cm="1">
        <f t="array" ref="U202">U196/_xlfn.XLOOKUP($B202&amp;$C202,$B$171:$B$177&amp;$C$171:$C$177,U$171:U$177)</f>
        <v>0.9583943917098533</v>
      </c>
      <c r="V202" s="29" cm="1">
        <f t="array" ref="V202">V196/_xlfn.XLOOKUP($B202&amp;$C202,$B$171:$B$177&amp;$C$171:$C$177,V$171:V$177)</f>
        <v>0.94876424010040883</v>
      </c>
      <c r="W202" s="29" cm="1">
        <f t="array" ref="W202">W196/_xlfn.XLOOKUP($B202&amp;$C202,$B$171:$B$177&amp;$C$171:$C$177,W$171:W$177)</f>
        <v>0.93748871504625941</v>
      </c>
      <c r="X202" s="29" cm="1">
        <f t="array" ref="X202">X196/_xlfn.XLOOKUP($B202&amp;$C202,$B$171:$B$177&amp;$C$171:$C$177,X$171:X$177)</f>
        <v>0.92417048600482055</v>
      </c>
      <c r="Y202" s="29" cm="1">
        <f t="array" ref="Y202">Y196/_xlfn.XLOOKUP($B202&amp;$C202,$B$171:$B$177&amp;$C$171:$C$177,Y$171:Y$177)</f>
        <v>0.90835940967221318</v>
      </c>
      <c r="Z202" t="s">
        <v>29</v>
      </c>
      <c r="AA202" s="29" cm="1">
        <f t="array" ref="AA202">AA196/_xlfn.XLOOKUP($B202&amp;$C202,$B$171:$B$177&amp;$C$171:$C$177,AA$171:AA$177)</f>
        <v>1</v>
      </c>
      <c r="AB202" s="29" cm="1">
        <f t="array" ref="AB202">AB196/_xlfn.XLOOKUP($B202&amp;$C202,$B$171:$B$177&amp;$C$171:$C$177,AB$171:AB$177)</f>
        <v>1</v>
      </c>
      <c r="AC202" s="29" cm="1">
        <f t="array" ref="AC202">AC196/_xlfn.XLOOKUP($B202&amp;$C202,$B$171:$B$177&amp;$C$171:$C$177,AC$171:AC$177)</f>
        <v>1</v>
      </c>
      <c r="AD202" s="29" cm="1">
        <f t="array" ref="AD202">AD196/_xlfn.XLOOKUP($B202&amp;$C202,$B$171:$B$177&amp;$C$171:$C$177,AD$171:AD$177)</f>
        <v>1</v>
      </c>
      <c r="AE202" s="29" cm="1">
        <f t="array" ref="AE202">AE196/_xlfn.XLOOKUP($B202&amp;$C202,$B$171:$B$177&amp;$C$171:$C$177,AE$171:AE$177)</f>
        <v>1.0000000000000002</v>
      </c>
      <c r="AF202" s="29" cm="1">
        <f t="array" ref="AF202">AF196/_xlfn.XLOOKUP($B202&amp;$C202,$B$171:$B$177&amp;$C$171:$C$177,AF$171:AF$177)</f>
        <v>1</v>
      </c>
      <c r="AG202" s="29" cm="1">
        <f t="array" ref="AG202">AG196/_xlfn.XLOOKUP($B202&amp;$C202,$B$171:$B$177&amp;$C$171:$C$177,AG$171:AG$177)</f>
        <v>1.0000000000000002</v>
      </c>
      <c r="AH202" s="29" cm="1">
        <f t="array" ref="AH202">AH196/_xlfn.XLOOKUP($B202&amp;$C202,$B$171:$B$177&amp;$C$171:$C$177,AH$171:AH$177)</f>
        <v>1</v>
      </c>
      <c r="AI202" s="29" cm="1">
        <f t="array" ref="AI202">AI196/_xlfn.XLOOKUP($B202&amp;$C202,$B$171:$B$177&amp;$C$171:$C$177,AI$171:AI$177)</f>
        <v>0.99999999999999989</v>
      </c>
      <c r="AJ202" s="29" cm="1">
        <f t="array" ref="AJ202">AJ196/_xlfn.XLOOKUP($B202&amp;$C202,$B$171:$B$177&amp;$C$171:$C$177,AJ$171:AJ$177)</f>
        <v>0.99999999999999989</v>
      </c>
      <c r="AK202" s="29" cm="1">
        <f t="array" ref="AK202">AK196/_xlfn.XLOOKUP($B202&amp;$C202,$B$171:$B$177&amp;$C$171:$C$177,AK$171:AK$177)</f>
        <v>1</v>
      </c>
      <c r="AL202" s="29" cm="1">
        <f t="array" ref="AL202">AL196/_xlfn.XLOOKUP($B202&amp;$C202,$B$171:$B$177&amp;$C$171:$C$177,AL$171:AL$177)</f>
        <v>0.99999999999999989</v>
      </c>
      <c r="AM202" s="29" cm="1">
        <f t="array" ref="AM202">AM196/_xlfn.XLOOKUP($B202&amp;$C202,$B$171:$B$177&amp;$C$171:$C$177,AM$171:AM$177)</f>
        <v>0.99999999999999989</v>
      </c>
      <c r="AN202" s="29"/>
    </row>
    <row r="203" spans="2:46" outlineLevel="1" x14ac:dyDescent="0.3"/>
    <row r="204" spans="2:46" outlineLevel="1" x14ac:dyDescent="0.3"/>
    <row r="205" spans="2:46" outlineLevel="1" x14ac:dyDescent="0.3">
      <c r="E205" s="19" t="str">
        <f>"FY"&amp;(E$1-2000)</f>
        <v>FY13</v>
      </c>
      <c r="F205" s="19" t="str">
        <f t="shared" ref="F205:Y205" si="142">"FY"&amp;(F$1-2000)</f>
        <v>FY14</v>
      </c>
      <c r="G205" s="19" t="str">
        <f t="shared" si="142"/>
        <v>FY15</v>
      </c>
      <c r="H205" s="19" t="str">
        <f t="shared" si="142"/>
        <v>FY16</v>
      </c>
      <c r="I205" s="19" t="str">
        <f t="shared" si="142"/>
        <v>FY17</v>
      </c>
      <c r="J205" s="19" t="str">
        <f t="shared" si="142"/>
        <v>FY18</v>
      </c>
      <c r="K205" s="19" t="str">
        <f t="shared" si="142"/>
        <v>FY19</v>
      </c>
      <c r="L205" s="19" t="str">
        <f t="shared" si="142"/>
        <v>FY20</v>
      </c>
      <c r="M205" s="19" t="str">
        <f t="shared" si="142"/>
        <v>FY21</v>
      </c>
      <c r="N205" s="19" t="str">
        <f t="shared" si="142"/>
        <v>FY22</v>
      </c>
      <c r="O205" s="19" t="str">
        <f t="shared" si="142"/>
        <v>FY23</v>
      </c>
      <c r="P205" s="19" t="str">
        <f t="shared" si="142"/>
        <v>FY24</v>
      </c>
      <c r="Q205" s="19" t="str">
        <f t="shared" si="142"/>
        <v>FY25</v>
      </c>
      <c r="R205" s="19" t="str">
        <f t="shared" si="142"/>
        <v>FY26</v>
      </c>
      <c r="S205" s="19" t="str">
        <f t="shared" si="142"/>
        <v>FY27</v>
      </c>
      <c r="T205" s="19" t="str">
        <f t="shared" si="142"/>
        <v>FY28</v>
      </c>
      <c r="U205" s="19" t="str">
        <f t="shared" si="142"/>
        <v>FY29</v>
      </c>
      <c r="V205" s="19" t="str">
        <f t="shared" si="142"/>
        <v>FY30</v>
      </c>
      <c r="W205" s="19" t="str">
        <f t="shared" si="142"/>
        <v>FY31</v>
      </c>
      <c r="X205" s="19" t="str">
        <f t="shared" si="142"/>
        <v>FY32</v>
      </c>
      <c r="Y205" s="19" t="str">
        <f t="shared" si="142"/>
        <v>FY33</v>
      </c>
      <c r="AA205" s="1" t="s">
        <v>45</v>
      </c>
      <c r="AB205" s="1" t="s">
        <v>46</v>
      </c>
      <c r="AC205" s="43" t="s">
        <v>47</v>
      </c>
      <c r="AD205" s="52" t="str">
        <f>Q205</f>
        <v>FY25</v>
      </c>
      <c r="AE205" s="52" t="str">
        <f t="shared" ref="AE205:AE209" si="143">R205</f>
        <v>FY26</v>
      </c>
      <c r="AF205" s="52" t="str">
        <f t="shared" ref="AF205:AF209" si="144">S205</f>
        <v>FY27</v>
      </c>
      <c r="AG205" s="52" t="str">
        <f t="shared" ref="AG205:AG209" si="145">T205</f>
        <v>FY28</v>
      </c>
      <c r="AH205" s="52" t="str">
        <f t="shared" ref="AH205:AH209" si="146">U205</f>
        <v>FY29</v>
      </c>
      <c r="AI205" s="52" t="str">
        <f t="shared" ref="AI205:AI209" si="147">V205</f>
        <v>FY30</v>
      </c>
      <c r="AJ205" s="52" t="str">
        <f t="shared" ref="AJ205:AJ209" si="148">W205</f>
        <v>FY31</v>
      </c>
      <c r="AK205" s="52" t="str">
        <f t="shared" ref="AK205:AK209" si="149">X205</f>
        <v>FY32</v>
      </c>
      <c r="AL205" s="52" t="str">
        <f t="shared" ref="AL205:AL209" si="150">Y205</f>
        <v>FY33</v>
      </c>
      <c r="AM205" s="38"/>
      <c r="AN205" s="38"/>
    </row>
    <row r="206" spans="2:46" outlineLevel="1" x14ac:dyDescent="0.3">
      <c r="D206" t="s">
        <v>12</v>
      </c>
      <c r="E206" s="4"/>
      <c r="F206" s="17">
        <f t="shared" ref="F206:P206" si="151">F171/E171-1</f>
        <v>1.7628935320792349E-2</v>
      </c>
      <c r="G206" s="17">
        <f t="shared" si="151"/>
        <v>2.5553553724294575E-2</v>
      </c>
      <c r="H206" s="17">
        <f t="shared" si="151"/>
        <v>7.112266112266119E-2</v>
      </c>
      <c r="I206" s="17">
        <f t="shared" si="151"/>
        <v>2.7367481221249657E-2</v>
      </c>
      <c r="J206" s="17">
        <f t="shared" si="151"/>
        <v>2.2652132020932969E-2</v>
      </c>
      <c r="K206" s="17">
        <f t="shared" si="151"/>
        <v>2.0607796046554494E-2</v>
      </c>
      <c r="L206" s="17">
        <f t="shared" si="151"/>
        <v>2.2952095645799142E-2</v>
      </c>
      <c r="M206" s="17">
        <f t="shared" si="151"/>
        <v>2.1048068160705036E-2</v>
      </c>
      <c r="N206" s="17">
        <f t="shared" si="151"/>
        <v>1.7494757638251146E-2</v>
      </c>
      <c r="O206" s="17">
        <f t="shared" si="151"/>
        <v>1.2663402171599003E-2</v>
      </c>
      <c r="P206" s="17">
        <f t="shared" si="151"/>
        <v>9.0907561894510991E-3</v>
      </c>
      <c r="Q206" s="32">
        <f t="shared" ref="Q206:T207" si="152">Q193/P193-1</f>
        <v>6.3587042577484265E-3</v>
      </c>
      <c r="R206" s="32">
        <f t="shared" si="152"/>
        <v>-5.8879061909967723E-3</v>
      </c>
      <c r="S206" s="32">
        <f t="shared" si="152"/>
        <v>-9.8546378441417559E-3</v>
      </c>
      <c r="T206" s="32">
        <f t="shared" si="152"/>
        <v>-1.4058319732126345E-2</v>
      </c>
      <c r="U206" s="32">
        <f t="shared" ref="U206:U207" si="153">U193/T193-1</f>
        <v>-1.4096645646849981E-2</v>
      </c>
      <c r="V206" s="32">
        <f t="shared" ref="V206:V207" si="154">V193/U193-1</f>
        <v>-1.6098460260171921E-2</v>
      </c>
      <c r="W206" s="32">
        <f t="shared" ref="W206:W207" si="155">W193/V193-1</f>
        <v>-1.609846026017181E-2</v>
      </c>
      <c r="X206" s="32">
        <f t="shared" ref="X206:X207" si="156">X193/W193-1</f>
        <v>-1.609846026017181E-2</v>
      </c>
      <c r="Y206" s="32">
        <f t="shared" ref="Y206:Y207" si="157">Y193/X193-1</f>
        <v>-1.609846026017181E-2</v>
      </c>
      <c r="AA206" s="34">
        <f>AVERAGE(F206:I206)</f>
        <v>3.5418157847249443E-2</v>
      </c>
      <c r="AB206" s="27">
        <f>AVERAGE(K206:M206)</f>
        <v>2.1535986617686225E-2</v>
      </c>
      <c r="AC206" s="49">
        <f>AVERAGE($N206:$P206)</f>
        <v>1.3082971999767082E-2</v>
      </c>
      <c r="AD206" s="23">
        <f>Q206</f>
        <v>6.3587042577484265E-3</v>
      </c>
      <c r="AE206" s="23">
        <f t="shared" si="143"/>
        <v>-5.8879061909967723E-3</v>
      </c>
      <c r="AF206" s="23">
        <f t="shared" si="144"/>
        <v>-9.8546378441417559E-3</v>
      </c>
      <c r="AG206" s="23">
        <f t="shared" si="145"/>
        <v>-1.4058319732126345E-2</v>
      </c>
      <c r="AH206" s="23">
        <f t="shared" si="146"/>
        <v>-1.4096645646849981E-2</v>
      </c>
      <c r="AI206" s="23">
        <f t="shared" si="147"/>
        <v>-1.6098460260171921E-2</v>
      </c>
      <c r="AJ206" s="23">
        <f t="shared" si="148"/>
        <v>-1.609846026017181E-2</v>
      </c>
      <c r="AK206" s="23">
        <f t="shared" si="149"/>
        <v>-1.609846026017181E-2</v>
      </c>
      <c r="AL206" s="23">
        <f t="shared" si="150"/>
        <v>-1.609846026017181E-2</v>
      </c>
      <c r="AM206" s="23"/>
      <c r="AN206" s="23">
        <f t="shared" ref="AN206:AR209" si="158">1+AF206</f>
        <v>0.99014536215585824</v>
      </c>
      <c r="AO206" s="23">
        <f t="shared" si="158"/>
        <v>0.98594168026787365</v>
      </c>
      <c r="AP206" s="23">
        <f t="shared" si="158"/>
        <v>0.98590335435315002</v>
      </c>
      <c r="AQ206" s="23">
        <f t="shared" si="158"/>
        <v>0.98390153973982808</v>
      </c>
      <c r="AR206" s="23">
        <f t="shared" si="158"/>
        <v>0.98390153973982819</v>
      </c>
      <c r="AS206">
        <f>PRODUCT(AN206:AR206)</f>
        <v>0.93172512921057871</v>
      </c>
      <c r="AT206" s="2">
        <f>1-AS206</f>
        <v>6.8274870789421294E-2</v>
      </c>
    </row>
    <row r="207" spans="2:46" outlineLevel="1" x14ac:dyDescent="0.3">
      <c r="D207" t="s">
        <v>14</v>
      </c>
      <c r="F207" s="17">
        <f t="shared" ref="F207:P207" si="159">F172/E172-1</f>
        <v>1.1473534067932167E-2</v>
      </c>
      <c r="G207" s="17">
        <f t="shared" si="159"/>
        <v>1.5759867350575663E-2</v>
      </c>
      <c r="H207" s="17">
        <f t="shared" si="159"/>
        <v>-5.4982608165008884E-2</v>
      </c>
      <c r="I207" s="17">
        <f t="shared" si="159"/>
        <v>3.5193077618493884E-3</v>
      </c>
      <c r="J207" s="17">
        <f t="shared" si="159"/>
        <v>1.6038737492358734E-2</v>
      </c>
      <c r="K207" s="17">
        <f t="shared" si="159"/>
        <v>1.3648094491679696E-2</v>
      </c>
      <c r="L207" s="17">
        <f t="shared" si="159"/>
        <v>1.3698630136986356E-2</v>
      </c>
      <c r="M207" s="17">
        <f t="shared" si="159"/>
        <v>1.6888039693056855E-2</v>
      </c>
      <c r="N207" s="17">
        <f t="shared" si="159"/>
        <v>1.3464602842682583E-2</v>
      </c>
      <c r="O207" s="17">
        <f t="shared" si="159"/>
        <v>1.2480842733002762E-2</v>
      </c>
      <c r="P207" s="17">
        <f t="shared" si="159"/>
        <v>5.532793125021751E-3</v>
      </c>
      <c r="Q207" s="32">
        <f t="shared" si="152"/>
        <v>2.8524672030330045E-3</v>
      </c>
      <c r="R207" s="32">
        <f t="shared" si="152"/>
        <v>1.7214128104403592E-4</v>
      </c>
      <c r="S207" s="32">
        <f t="shared" si="152"/>
        <v>-1.3124999999999387E-3</v>
      </c>
      <c r="T207" s="32">
        <f t="shared" si="152"/>
        <v>-4.0083860066336685E-3</v>
      </c>
      <c r="U207" s="32">
        <f t="shared" si="153"/>
        <v>-7.1758001124728743E-3</v>
      </c>
      <c r="V207" s="32">
        <f t="shared" si="154"/>
        <v>-1.1064800889957982E-2</v>
      </c>
      <c r="W207" s="32">
        <f t="shared" si="155"/>
        <v>-1.5730746029974485E-2</v>
      </c>
      <c r="X207" s="32">
        <f t="shared" si="156"/>
        <v>-2.1484648146516849E-2</v>
      </c>
      <c r="Y207" s="32">
        <f t="shared" si="157"/>
        <v>-2.8754499289830759E-2</v>
      </c>
      <c r="AA207" s="34">
        <f t="shared" ref="AA207:AA209" si="160">AVERAGE(F207:I207)</f>
        <v>-6.0574747461629164E-3</v>
      </c>
      <c r="AB207" s="27">
        <f t="shared" ref="AB207:AB209" si="161">AVERAGE(K207:M207)</f>
        <v>1.4744921440574302E-2</v>
      </c>
      <c r="AC207" s="49">
        <f t="shared" ref="AC207:AC209" si="162">AVERAGE($N207:$P207)</f>
        <v>1.0492746233569031E-2</v>
      </c>
      <c r="AD207" s="23">
        <f t="shared" ref="AD207:AD209" si="163">Q207</f>
        <v>2.8524672030330045E-3</v>
      </c>
      <c r="AE207" s="23">
        <f t="shared" si="143"/>
        <v>1.7214128104403592E-4</v>
      </c>
      <c r="AF207" s="23">
        <f t="shared" si="144"/>
        <v>-1.3124999999999387E-3</v>
      </c>
      <c r="AG207" s="23">
        <f t="shared" si="145"/>
        <v>-4.0083860066336685E-3</v>
      </c>
      <c r="AH207" s="23">
        <f t="shared" si="146"/>
        <v>-7.1758001124728743E-3</v>
      </c>
      <c r="AI207" s="23">
        <f t="shared" si="147"/>
        <v>-1.1064800889957982E-2</v>
      </c>
      <c r="AJ207" s="23">
        <f t="shared" si="148"/>
        <v>-1.5730746029974485E-2</v>
      </c>
      <c r="AK207" s="23">
        <f t="shared" si="149"/>
        <v>-2.1484648146516849E-2</v>
      </c>
      <c r="AL207" s="23">
        <f t="shared" si="150"/>
        <v>-2.8754499289830759E-2</v>
      </c>
      <c r="AM207" s="23"/>
      <c r="AN207" s="23">
        <f t="shared" si="158"/>
        <v>0.99868750000000006</v>
      </c>
      <c r="AO207" s="23">
        <f t="shared" si="158"/>
        <v>0.99599161399336633</v>
      </c>
      <c r="AP207" s="23">
        <f t="shared" si="158"/>
        <v>0.99282419988752713</v>
      </c>
      <c r="AQ207" s="23">
        <f t="shared" si="158"/>
        <v>0.98893519911004202</v>
      </c>
      <c r="AR207" s="23">
        <f t="shared" si="158"/>
        <v>0.98426925397002551</v>
      </c>
      <c r="AS207">
        <f>PRODUCT(AN207:AR207)</f>
        <v>0.96125675429687507</v>
      </c>
      <c r="AT207" s="2">
        <f>1-AS207</f>
        <v>3.8743245703124929E-2</v>
      </c>
    </row>
    <row r="208" spans="2:46" outlineLevel="1" x14ac:dyDescent="0.3">
      <c r="D208" t="s">
        <v>16</v>
      </c>
      <c r="F208" s="17">
        <f t="shared" ref="F208:P208" si="164">F176/E176-1</f>
        <v>5.4358377014174231E-4</v>
      </c>
      <c r="G208" s="17">
        <f t="shared" si="164"/>
        <v>7.6933524777833551E-3</v>
      </c>
      <c r="H208" s="17">
        <f t="shared" si="164"/>
        <v>9.0402333708805571E-3</v>
      </c>
      <c r="I208" s="17">
        <f t="shared" si="164"/>
        <v>1.1425654530188512E-2</v>
      </c>
      <c r="J208" s="17">
        <f t="shared" si="164"/>
        <v>1.4999221738494661E-2</v>
      </c>
      <c r="K208" s="17">
        <f t="shared" si="164"/>
        <v>1.5744152868846673E-2</v>
      </c>
      <c r="L208" s="17">
        <f t="shared" si="164"/>
        <v>1.4525640615063562E-2</v>
      </c>
      <c r="M208" s="17">
        <f t="shared" si="164"/>
        <v>1.2238787124471351E-2</v>
      </c>
      <c r="N208" s="17">
        <f t="shared" si="164"/>
        <v>8.406543471675354E-3</v>
      </c>
      <c r="O208" s="17">
        <f t="shared" si="164"/>
        <v>3.9318769189988778E-3</v>
      </c>
      <c r="P208" s="17">
        <f t="shared" si="164"/>
        <v>-2.948359699883607E-4</v>
      </c>
      <c r="Q208" s="33">
        <f t="shared" ref="Q208:T208" si="165">Q196/P196-1</f>
        <v>-7.5887629964168646E-3</v>
      </c>
      <c r="R208" s="33">
        <f t="shared" si="165"/>
        <v>-3.7169444764785231E-3</v>
      </c>
      <c r="S208" s="33">
        <f t="shared" si="165"/>
        <v>-2.8671154325604631E-3</v>
      </c>
      <c r="T208" s="33">
        <f t="shared" si="165"/>
        <v>-3.5629453681710332E-3</v>
      </c>
      <c r="U208" s="33">
        <f t="shared" ref="U208" si="166">U196/T196-1</f>
        <v>-4.6152329572440864E-3</v>
      </c>
      <c r="V208" s="33">
        <f t="shared" ref="V208" si="167">V196/U196-1</f>
        <v>-6.0501296456352271E-3</v>
      </c>
      <c r="W208" s="33">
        <f t="shared" ref="W208" si="168">W196/V196-1</f>
        <v>-7.8894927536231618E-3</v>
      </c>
      <c r="X208" s="33">
        <f t="shared" ref="X208" si="169">X196/W196-1</f>
        <v>-1.0216472349788619E-2</v>
      </c>
      <c r="Y208" s="33">
        <f t="shared" ref="Y208" si="170">Y196/X196-1</f>
        <v>-1.3126095378655056E-2</v>
      </c>
      <c r="AA208" s="34">
        <f t="shared" si="160"/>
        <v>7.1757060372485415E-3</v>
      </c>
      <c r="AB208" s="27">
        <f t="shared" si="161"/>
        <v>1.4169526869460528E-2</v>
      </c>
      <c r="AC208" s="49">
        <f t="shared" si="162"/>
        <v>4.0145281402286237E-3</v>
      </c>
      <c r="AD208" s="23">
        <f t="shared" si="163"/>
        <v>-7.5887629964168646E-3</v>
      </c>
      <c r="AE208" s="23">
        <f t="shared" si="143"/>
        <v>-3.7169444764785231E-3</v>
      </c>
      <c r="AF208" s="23">
        <f t="shared" si="144"/>
        <v>-2.8671154325604631E-3</v>
      </c>
      <c r="AG208" s="23">
        <f t="shared" si="145"/>
        <v>-3.5629453681710332E-3</v>
      </c>
      <c r="AH208" s="23">
        <f t="shared" si="146"/>
        <v>-4.6152329572440864E-3</v>
      </c>
      <c r="AI208" s="23">
        <f t="shared" si="147"/>
        <v>-6.0501296456352271E-3</v>
      </c>
      <c r="AJ208" s="23">
        <f t="shared" si="148"/>
        <v>-7.8894927536231618E-3</v>
      </c>
      <c r="AK208" s="23">
        <f t="shared" si="149"/>
        <v>-1.0216472349788619E-2</v>
      </c>
      <c r="AL208" s="23">
        <f t="shared" si="150"/>
        <v>-1.3126095378655056E-2</v>
      </c>
      <c r="AM208" s="23"/>
      <c r="AN208" s="23">
        <f t="shared" si="158"/>
        <v>0.99713288456743954</v>
      </c>
      <c r="AO208" s="23">
        <f t="shared" si="158"/>
        <v>0.99643705463182897</v>
      </c>
      <c r="AP208" s="23">
        <f t="shared" si="158"/>
        <v>0.99538476704275591</v>
      </c>
      <c r="AQ208" s="23">
        <f t="shared" si="158"/>
        <v>0.99394987035436477</v>
      </c>
      <c r="AR208" s="23">
        <f t="shared" si="158"/>
        <v>0.99211050724637684</v>
      </c>
      <c r="AS208">
        <f>PRODUCT(AN208:AR208)</f>
        <v>0.97525554724507624</v>
      </c>
      <c r="AT208" s="2">
        <f>1-AS208</f>
        <v>2.4744452754923763E-2</v>
      </c>
    </row>
    <row r="209" spans="1:46" outlineLevel="1" x14ac:dyDescent="0.3">
      <c r="D209" t="s">
        <v>19</v>
      </c>
      <c r="F209" s="17">
        <f t="shared" ref="F209:P209" si="171">F175/E175-1</f>
        <v>-1.2708964708182391E-3</v>
      </c>
      <c r="G209" s="17">
        <f t="shared" si="171"/>
        <v>-3.0540328895849678E-2</v>
      </c>
      <c r="H209" s="17">
        <f t="shared" si="171"/>
        <v>-1.3126009693052998E-3</v>
      </c>
      <c r="I209" s="17">
        <f t="shared" si="171"/>
        <v>1.2132241431603852E-3</v>
      </c>
      <c r="J209" s="17">
        <f t="shared" si="171"/>
        <v>2.6254670301928407E-3</v>
      </c>
      <c r="K209" s="17">
        <f t="shared" si="171"/>
        <v>9.0643569342330199E-3</v>
      </c>
      <c r="L209" s="17">
        <f t="shared" si="171"/>
        <v>3.7927936919852634E-3</v>
      </c>
      <c r="M209" s="17">
        <f t="shared" si="171"/>
        <v>3.9773292234264179E-3</v>
      </c>
      <c r="N209" s="17">
        <f t="shared" si="171"/>
        <v>-1.3124690502129832E-3</v>
      </c>
      <c r="O209" s="17">
        <f t="shared" si="171"/>
        <v>-2.6807492610881889E-3</v>
      </c>
      <c r="P209" s="17">
        <f t="shared" si="171"/>
        <v>-3.0139241350557455E-3</v>
      </c>
      <c r="Q209" s="34">
        <f t="shared" ref="Q209:T209" si="172">Q195/P195-1</f>
        <v>-1.7693860002943262E-2</v>
      </c>
      <c r="R209" s="34">
        <f t="shared" si="172"/>
        <v>-9.3410498527769503E-3</v>
      </c>
      <c r="S209" s="34">
        <f t="shared" si="172"/>
        <v>-9.3266372860509872E-3</v>
      </c>
      <c r="T209" s="34">
        <f t="shared" si="172"/>
        <v>-9.3109869646182952E-3</v>
      </c>
      <c r="U209" s="34">
        <f t="shared" ref="U209" si="173">U195/T195-1</f>
        <v>-9.2940685045947991E-3</v>
      </c>
      <c r="V209" s="34">
        <f t="shared" ref="V209" si="174">V195/U195-1</f>
        <v>-9.2758511647517139E-3</v>
      </c>
      <c r="W209" s="34">
        <f t="shared" ref="W209" si="175">W195/V195-1</f>
        <v>-9.2758511647518249E-3</v>
      </c>
      <c r="X209" s="34">
        <f t="shared" ref="X209" si="176">X195/W195-1</f>
        <v>-9.2758511647518249E-3</v>
      </c>
      <c r="Y209" s="34">
        <f t="shared" ref="Y209" si="177">Y195/X195-1</f>
        <v>-9.2758511647517139E-3</v>
      </c>
      <c r="AA209" s="34">
        <f t="shared" si="160"/>
        <v>-7.9776505482032078E-3</v>
      </c>
      <c r="AB209" s="27">
        <f t="shared" si="161"/>
        <v>5.6114932832149007E-3</v>
      </c>
      <c r="AC209" s="49">
        <f t="shared" si="162"/>
        <v>-2.3357141487856392E-3</v>
      </c>
      <c r="AD209" s="23">
        <f t="shared" si="163"/>
        <v>-1.7693860002943262E-2</v>
      </c>
      <c r="AE209" s="23">
        <f t="shared" si="143"/>
        <v>-9.3410498527769503E-3</v>
      </c>
      <c r="AF209" s="23">
        <f t="shared" si="144"/>
        <v>-9.3266372860509872E-3</v>
      </c>
      <c r="AG209" s="23">
        <f t="shared" si="145"/>
        <v>-9.3109869646182952E-3</v>
      </c>
      <c r="AH209" s="23">
        <f t="shared" si="146"/>
        <v>-9.2940685045947991E-3</v>
      </c>
      <c r="AI209" s="23">
        <f t="shared" si="147"/>
        <v>-9.2758511647517139E-3</v>
      </c>
      <c r="AJ209" s="23">
        <f t="shared" si="148"/>
        <v>-9.2758511647518249E-3</v>
      </c>
      <c r="AK209" s="23">
        <f t="shared" si="149"/>
        <v>-9.2758511647518249E-3</v>
      </c>
      <c r="AL209" s="23">
        <f t="shared" si="150"/>
        <v>-9.2758511647517139E-3</v>
      </c>
      <c r="AM209" s="23"/>
      <c r="AN209" s="23">
        <f t="shared" si="158"/>
        <v>0.99067336271394901</v>
      </c>
      <c r="AO209" s="23">
        <f t="shared" si="158"/>
        <v>0.9906890130353817</v>
      </c>
      <c r="AP209" s="23">
        <f t="shared" si="158"/>
        <v>0.9907059314954052</v>
      </c>
      <c r="AQ209" s="23">
        <f t="shared" si="158"/>
        <v>0.99072414883524829</v>
      </c>
      <c r="AR209" s="23">
        <f t="shared" si="158"/>
        <v>0.99072414883524818</v>
      </c>
      <c r="AS209">
        <f>PRODUCT(AN209:AR209)</f>
        <v>0.95437288868530268</v>
      </c>
      <c r="AT209" s="2">
        <f>1-AS209</f>
        <v>4.5627111314697322E-2</v>
      </c>
    </row>
    <row r="210" spans="1:46" outlineLevel="1" x14ac:dyDescent="0.3"/>
    <row r="211" spans="1:46" outlineLevel="1" x14ac:dyDescent="0.3">
      <c r="A211" t="s">
        <v>48</v>
      </c>
    </row>
    <row r="212" spans="1:46" outlineLevel="1" x14ac:dyDescent="0.3">
      <c r="B212" t="str">
        <f t="shared" ref="B212:C217" si="178">B171</f>
        <v>Vector</v>
      </c>
      <c r="C212" t="str">
        <f t="shared" si="178"/>
        <v>Auck</v>
      </c>
      <c r="D212" t="s">
        <v>2</v>
      </c>
      <c r="E212" s="17" cm="1">
        <f t="array" ref="E212">_xlfn.XLOOKUP(_xlfn.TEXTJOIN("",TRUE,$B212:$D212),$B$150:$B$166&amp;$C$150:$C$166&amp;$D$150:$D$166,E$150:E$166)/E171</f>
        <v>0.93810887630454121</v>
      </c>
      <c r="F212" s="17" cm="1">
        <f t="array" ref="F212">_xlfn.XLOOKUP(_xlfn.TEXTJOIN("",TRUE,$B212:$D212),$B$150:$B$166&amp;$C$150:$C$166&amp;$D$150:$D$166,F$150:F$166)/F171</f>
        <v>0.93862669637431639</v>
      </c>
      <c r="G212" s="17" cm="1">
        <f t="array" ref="G212">_xlfn.XLOOKUP(_xlfn.TEXTJOIN("",TRUE,$B212:$D212),$B$150:$B$166&amp;$C$150:$C$166&amp;$D$150:$D$166,G$150:G$166)/G171</f>
        <v>0.93893970893970891</v>
      </c>
      <c r="H212" s="17" cm="1">
        <f t="array" ref="H212">_xlfn.XLOOKUP(_xlfn.TEXTJOIN("",TRUE,$B212:$D212),$B$150:$B$166&amp;$C$150:$C$166&amp;$D$150:$D$166,H$150:H$166)/H171</f>
        <v>0.94044176161176996</v>
      </c>
      <c r="I212" s="17" cm="1">
        <f t="array" ref="I212">_xlfn.XLOOKUP(_xlfn.TEXTJOIN("",TRUE,$B212:$D212),$B$150:$B$166&amp;$C$150:$C$166&amp;$D$150:$D$166,I$150:I$166)/I171</f>
        <v>0.94065859326292722</v>
      </c>
      <c r="J212" s="17" cm="1">
        <f t="array" ref="J212">_xlfn.XLOOKUP(_xlfn.TEXTJOIN("",TRUE,$B212:$D212),$B$150:$B$166&amp;$C$150:$C$166&amp;$D$150:$D$166,J$150:J$166)/J171</f>
        <v>0.94114169591723629</v>
      </c>
      <c r="K212" s="17" cm="1">
        <f t="array" ref="K212">_xlfn.XLOOKUP(_xlfn.TEXTJOIN("",TRUE,$B212:$D212),$B$150:$B$166&amp;$C$150:$C$166&amp;$D$150:$D$166,K$150:K$166)/K171</f>
        <v>0.94226679096034971</v>
      </c>
      <c r="L212" s="17" cm="1">
        <f t="array" ref="L212">_xlfn.XLOOKUP(_xlfn.TEXTJOIN("",TRUE,$B212:$D212),$B$150:$B$166&amp;$C$150:$C$166&amp;$D$150:$D$166,L$150:L$166)/L171</f>
        <v>0.94361524237571559</v>
      </c>
      <c r="M212" s="17" cm="1">
        <f t="array" ref="M212">_xlfn.XLOOKUP(_xlfn.TEXTJOIN("",TRUE,$B212:$D212),$B$150:$B$166&amp;$C$150:$C$166&amp;$D$150:$D$166,M$150:M$166)/M171</f>
        <v>0.94480356307297719</v>
      </c>
      <c r="N212" s="17" cm="1">
        <f t="array" ref="N212">_xlfn.XLOOKUP(_xlfn.TEXTJOIN("",TRUE,$B212:$D212),$B$150:$B$166&amp;$C$150:$C$166&amp;$D$150:$D$166,N$150:N$166)/N171</f>
        <v>0.94607621886310411</v>
      </c>
      <c r="O212" s="17" cm="1">
        <f t="array" ref="O212">_xlfn.XLOOKUP(_xlfn.TEXTJOIN("",TRUE,$B212:$D212),$B$150:$B$166&amp;$C$150:$C$166&amp;$D$150:$D$166,O$150:O$166)/O171</f>
        <v>0.94744012378902043</v>
      </c>
      <c r="P212" s="17" cm="1">
        <f t="array" ref="P212">_xlfn.XLOOKUP(_xlfn.TEXTJOIN("",TRUE,$B212:$D212),$B$150:$B$166&amp;$C$150:$C$166&amp;$D$150:$D$166,P$150:P$166)/P171</f>
        <v>0.94830531781020555</v>
      </c>
      <c r="Q212" s="17" cm="1">
        <f t="array" ref="Q212">_xlfn.XLOOKUP(_xlfn.TEXTJOIN("",TRUE,$B212:$D212),$B$150:$B$166&amp;$C$150:$C$166&amp;$D$150:$D$166,Q$150:Q$166)/Q171</f>
        <v>0.94942507027319312</v>
      </c>
      <c r="R212" s="17" cm="1">
        <f t="array" ref="R212">_xlfn.XLOOKUP(_xlfn.TEXTJOIN("",TRUE,$B212:$D212),$B$150:$B$166&amp;$C$150:$C$166&amp;$D$150:$D$166,R$150:R$166)/R171</f>
        <v>0.95052178672294718</v>
      </c>
      <c r="S212" s="17" cm="1">
        <f t="array" ref="S212">_xlfn.XLOOKUP(_xlfn.TEXTJOIN("",TRUE,$B212:$D212),$B$150:$B$166&amp;$C$150:$C$166&amp;$D$150:$D$166,S$150:S$166)/S171</f>
        <v>0.95159588740445566</v>
      </c>
      <c r="T212" s="17" cm="1">
        <f t="array" ref="T212">_xlfn.XLOOKUP(_xlfn.TEXTJOIN("",TRUE,$B212:$D212),$B$150:$B$166&amp;$C$150:$C$166&amp;$D$150:$D$166,T$150:T$166)/T171</f>
        <v>0.95264778723942489</v>
      </c>
      <c r="U212" s="17" cm="1">
        <f t="array" ref="U212">_xlfn.XLOOKUP(_xlfn.TEXTJOIN("",TRUE,$B212:$D212),$B$150:$B$166&amp;$C$150:$C$166&amp;$D$150:$D$166,U$150:U$166)/U171</f>
        <v>0.95367789578614715</v>
      </c>
      <c r="V212" s="17" cm="1">
        <f t="array" ref="V212">_xlfn.XLOOKUP(_xlfn.TEXTJOIN("",TRUE,$B212:$D212),$B$150:$B$166&amp;$C$150:$C$166&amp;$D$150:$D$166,V$150:V$166)/V171</f>
        <v>0.95468661720569759</v>
      </c>
      <c r="W212" s="17" cm="1">
        <f t="array" ref="W212">_xlfn.XLOOKUP(_xlfn.TEXTJOIN("",TRUE,$B212:$D212),$B$150:$B$166&amp;$C$150:$C$166&amp;$D$150:$D$166,W$150:W$166)/W171</f>
        <v>0.95567435023417446</v>
      </c>
      <c r="X212" s="17" cm="1">
        <f t="array" ref="X212">_xlfn.XLOOKUP(_xlfn.TEXTJOIN("",TRUE,$B212:$D212),$B$150:$B$166&amp;$C$150:$C$166&amp;$D$150:$D$166,X$150:X$166)/X171</f>
        <v>0.95664148816071415</v>
      </c>
      <c r="Y212" s="17" cm="1">
        <f t="array" ref="Y212">_xlfn.XLOOKUP(_xlfn.TEXTJOIN("",TRUE,$B212:$D212),$B$150:$B$166&amp;$C$150:$C$166&amp;$D$150:$D$166,Y$150:Y$166)/Y171</f>
        <v>0.95758841881101364</v>
      </c>
      <c r="AA212" s="17" cm="1">
        <f t="array" ref="AA212">_xlfn.XLOOKUP(_xlfn.TEXTJOIN("",TRUE,$B212:$D212),$B$150:$B$166&amp;$C$150:$C$166&amp;$D$150:$D$166,AA$150:AA$166)/AA171</f>
        <v>0.94480356307297719</v>
      </c>
      <c r="AB212" s="17" cm="1">
        <f t="array" ref="AB212">_xlfn.XLOOKUP(_xlfn.TEXTJOIN("",TRUE,$B212:$D212),$B$150:$B$166&amp;$C$150:$C$166&amp;$D$150:$D$166,AB$150:AB$166)/AB171</f>
        <v>0.94607621886310411</v>
      </c>
      <c r="AC212" s="17" cm="1">
        <f t="array" ref="AC212">_xlfn.XLOOKUP(_xlfn.TEXTJOIN("",TRUE,$B212:$D212),$B$150:$B$166&amp;$C$150:$C$166&amp;$D$150:$D$166,AC$150:AC$166)/AC171</f>
        <v>0.94744012378902043</v>
      </c>
      <c r="AD212" s="17" cm="1">
        <f t="array" ref="AD212">_xlfn.XLOOKUP(_xlfn.TEXTJOIN("",TRUE,$B212:$D212),$B$150:$B$166&amp;$C$150:$C$166&amp;$D$150:$D$166,AD$150:AD$166)/AD171</f>
        <v>0.94830531781020555</v>
      </c>
      <c r="AE212" s="17" cm="1">
        <f t="array" ref="AE212">_xlfn.XLOOKUP(_xlfn.TEXTJOIN("",TRUE,$B212:$D212),$B$150:$B$166&amp;$C$150:$C$166&amp;$D$150:$D$166,AE$150:AE$166)/AE171</f>
        <v>0.94942507027319323</v>
      </c>
      <c r="AF212" s="17" cm="1">
        <f t="array" ref="AF212">_xlfn.XLOOKUP(_xlfn.TEXTJOIN("",TRUE,$B212:$D212),$B$150:$B$166&amp;$C$150:$C$166&amp;$D$150:$D$166,AF$150:AF$166)/AF171</f>
        <v>0.95052178672294718</v>
      </c>
      <c r="AG212" s="17" cm="1">
        <f t="array" ref="AG212">_xlfn.XLOOKUP(_xlfn.TEXTJOIN("",TRUE,$B212:$D212),$B$150:$B$166&amp;$C$150:$C$166&amp;$D$150:$D$166,AG$150:AG$166)/AG171</f>
        <v>0.95159588740445578</v>
      </c>
      <c r="AH212" s="17" cm="1">
        <f t="array" ref="AH212">_xlfn.XLOOKUP(_xlfn.TEXTJOIN("",TRUE,$B212:$D212),$B$150:$B$166&amp;$C$150:$C$166&amp;$D$150:$D$166,AH$150:AH$166)/AH171</f>
        <v>0.95264778723942489</v>
      </c>
      <c r="AI212" s="17" cm="1">
        <f t="array" ref="AI212">_xlfn.XLOOKUP(_xlfn.TEXTJOIN("",TRUE,$B212:$D212),$B$150:$B$166&amp;$C$150:$C$166&amp;$D$150:$D$166,AI$150:AI$166)/AI171</f>
        <v>0.95367789578614715</v>
      </c>
      <c r="AJ212" s="17" cm="1">
        <f t="array" ref="AJ212">_xlfn.XLOOKUP(_xlfn.TEXTJOIN("",TRUE,$B212:$D212),$B$150:$B$166&amp;$C$150:$C$166&amp;$D$150:$D$166,AJ$150:AJ$166)/AJ171</f>
        <v>0.95468661720569747</v>
      </c>
      <c r="AK212" s="17" cm="1">
        <f t="array" ref="AK212">_xlfn.XLOOKUP(_xlfn.TEXTJOIN("",TRUE,$B212:$D212),$B$150:$B$166&amp;$C$150:$C$166&amp;$D$150:$D$166,AK$150:AK$166)/AK171</f>
        <v>0.95567435023417435</v>
      </c>
      <c r="AL212" s="17" cm="1">
        <f t="array" ref="AL212">_xlfn.XLOOKUP(_xlfn.TEXTJOIN("",TRUE,$B212:$D212),$B$150:$B$166&amp;$C$150:$C$166&amp;$D$150:$D$166,AL$150:AL$166)/AL171</f>
        <v>0.95664148816071415</v>
      </c>
      <c r="AM212" s="17" cm="1">
        <f t="array" ref="AM212">_xlfn.XLOOKUP(_xlfn.TEXTJOIN("",TRUE,$B212:$D212),$B$150:$B$166&amp;$C$150:$C$166&amp;$D$150:$D$166,AM$150:AM$166)/AM171</f>
        <v>0.95758841881101364</v>
      </c>
      <c r="AN212" s="17" cm="1">
        <f t="array" ref="AN212">_xlfn.XLOOKUP(_xlfn.TEXTJOIN("",TRUE,$B212:$D212),$B$150:$B$166&amp;$C$150:$C$166&amp;$D$150:$D$166,AN$150:AN$166)/AN171</f>
        <v>0.95851552453609701</v>
      </c>
    </row>
    <row r="213" spans="1:46" outlineLevel="1" x14ac:dyDescent="0.3">
      <c r="B213" t="str">
        <f t="shared" si="178"/>
        <v>First Gas</v>
      </c>
      <c r="C213" t="str">
        <f t="shared" si="178"/>
        <v>NonAuck</v>
      </c>
      <c r="D213" t="s">
        <v>2</v>
      </c>
      <c r="E213" s="17" cm="1">
        <f t="array" ref="E213">_xlfn.XLOOKUP(_xlfn.TEXTJOIN("",TRUE,$B213:$D213),$B$150:$B$166&amp;$C$150:$C$166&amp;$D$150:$D$166,E$150:E$166)/E172</f>
        <v>0.93681719149202969</v>
      </c>
      <c r="F213" s="17" cm="1">
        <f t="array" ref="F213">_xlfn.XLOOKUP(_xlfn.TEXTJOIN("",TRUE,$B213:$D213),$B$150:$B$166&amp;$C$150:$C$166&amp;$D$150:$D$166,F$150:F$166)/F172</f>
        <v>0.93679006988889058</v>
      </c>
      <c r="G213" s="17" cm="1">
        <f t="array" ref="G213">_xlfn.XLOOKUP(_xlfn.TEXTJOIN("",TRUE,$B213:$D213),$B$150:$B$166&amp;$C$150:$C$166&amp;$D$150:$D$166,G$150:G$166)/G172</f>
        <v>0.93685543418563499</v>
      </c>
      <c r="H213" s="17" cm="1">
        <f t="array" ref="H213">_xlfn.XLOOKUP(_xlfn.TEXTJOIN("",TRUE,$B213:$D213),$B$150:$B$166&amp;$C$150:$C$166&amp;$D$150:$D$166,H$150:H$166)/H172</f>
        <v>0.93468293942916181</v>
      </c>
      <c r="I213" s="17" cm="1">
        <f t="array" ref="I213">_xlfn.XLOOKUP(_xlfn.TEXTJOIN("",TRUE,$B213:$D213),$B$150:$B$166&amp;$C$150:$C$166&amp;$D$150:$D$166,I$150:I$166)/I172</f>
        <v>0.93457417715002733</v>
      </c>
      <c r="J213" s="17" cm="1">
        <f t="array" ref="J213">_xlfn.XLOOKUP(_xlfn.TEXTJOIN("",TRUE,$B213:$D213),$B$150:$B$166&amp;$C$150:$C$166&amp;$D$150:$D$166,J$150:J$166)/J172</f>
        <v>0.93481530739878715</v>
      </c>
      <c r="K213" s="17" cm="1">
        <f t="array" ref="K213">_xlfn.XLOOKUP(_xlfn.TEXTJOIN("",TRUE,$B213:$D213),$B$150:$B$166&amp;$C$150:$C$166&amp;$D$150:$D$166,K$150:K$166)/K172</f>
        <v>0.93464644413551801</v>
      </c>
      <c r="L213" s="17" cm="1">
        <f t="array" ref="L213">_xlfn.XLOOKUP(_xlfn.TEXTJOIN("",TRUE,$B213:$D213),$B$150:$B$166&amp;$C$150:$C$166&amp;$D$150:$D$166,L$150:L$166)/L172</f>
        <v>0.93539092113778544</v>
      </c>
      <c r="M213" s="17" cm="1">
        <f t="array" ref="M213">_xlfn.XLOOKUP(_xlfn.TEXTJOIN("",TRUE,$B213:$D213),$B$150:$B$166&amp;$C$150:$C$166&amp;$D$150:$D$166,M$150:M$166)/M172</f>
        <v>0.93641846228445014</v>
      </c>
      <c r="N213" s="17" cm="1">
        <f t="array" ref="N213">_xlfn.XLOOKUP(_xlfn.TEXTJOIN("",TRUE,$B213:$D213),$B$150:$B$166&amp;$C$150:$C$166&amp;$D$150:$D$166,N$150:N$166)/N172</f>
        <v>0.9372831339363793</v>
      </c>
      <c r="O213" s="17" cm="1">
        <f t="array" ref="O213">_xlfn.XLOOKUP(_xlfn.TEXTJOIN("",TRUE,$B213:$D213),$B$150:$B$166&amp;$C$150:$C$166&amp;$D$150:$D$166,O$150:O$166)/O172</f>
        <v>0.93801192764027008</v>
      </c>
      <c r="P213" s="17" cm="1">
        <f t="array" ref="P213">_xlfn.XLOOKUP(_xlfn.TEXTJOIN("",TRUE,$B213:$D213),$B$150:$B$166&amp;$C$150:$C$166&amp;$D$150:$D$166,P$150:P$166)/P172</f>
        <v>0.93828937320096339</v>
      </c>
      <c r="Q213" s="17" cm="1">
        <f t="array" ref="Q213">_xlfn.XLOOKUP(_xlfn.TEXTJOIN("",TRUE,$B213:$D213),$B$150:$B$166&amp;$C$150:$C$166&amp;$D$150:$D$166,Q$150:Q$166)/Q172</f>
        <v>0.93890124400606856</v>
      </c>
      <c r="R213" s="17" cm="1">
        <f t="array" ref="R213">_xlfn.XLOOKUP(_xlfn.TEXTJOIN("",TRUE,$B213:$D213),$B$150:$B$166&amp;$C$150:$C$166&amp;$D$150:$D$166,R$150:R$166)/R172</f>
        <v>0.93950731113284658</v>
      </c>
      <c r="S213" s="17" cm="1">
        <f t="array" ref="S213">_xlfn.XLOOKUP(_xlfn.TEXTJOIN("",TRUE,$B213:$D213),$B$150:$B$166&amp;$C$150:$C$166&amp;$D$150:$D$166,S$150:S$166)/S172</f>
        <v>0.94010762189109676</v>
      </c>
      <c r="T213" s="17" cm="1">
        <f t="array" ref="T213">_xlfn.XLOOKUP(_xlfn.TEXTJOIN("",TRUE,$B213:$D213),$B$150:$B$166&amp;$C$150:$C$166&amp;$D$150:$D$166,T$150:T$166)/T172</f>
        <v>0.94070222336483122</v>
      </c>
      <c r="U213" s="17" cm="1">
        <f t="array" ref="U213">_xlfn.XLOOKUP(_xlfn.TEXTJOIN("",TRUE,$B213:$D213),$B$150:$B$166&amp;$C$150:$C$166&amp;$D$150:$D$166,U$150:U$166)/U172</f>
        <v>0.94129116240985233</v>
      </c>
      <c r="V213" s="17" cm="1">
        <f t="array" ref="V213">_xlfn.XLOOKUP(_xlfn.TEXTJOIN("",TRUE,$B213:$D213),$B$150:$B$166&amp;$C$150:$C$166&amp;$D$150:$D$166,V$150:V$166)/V172</f>
        <v>0.94187448565142817</v>
      </c>
      <c r="W213" s="17" cm="1">
        <f t="array" ref="W213">_xlfn.XLOOKUP(_xlfn.TEXTJOIN("",TRUE,$B213:$D213),$B$150:$B$166&amp;$C$150:$C$166&amp;$D$150:$D$166,W$150:W$166)/W172</f>
        <v>0.94245223948206147</v>
      </c>
      <c r="X213" s="17" cm="1">
        <f t="array" ref="X213">_xlfn.XLOOKUP(_xlfn.TEXTJOIN("",TRUE,$B213:$D213),$B$150:$B$166&amp;$C$150:$C$166&amp;$D$150:$D$166,X$150:X$166)/X172</f>
        <v>0.94302447005935086</v>
      </c>
      <c r="Y213" s="17" cm="1">
        <f t="array" ref="Y213">_xlfn.XLOOKUP(_xlfn.TEXTJOIN("",TRUE,$B213:$D213),$B$150:$B$166&amp;$C$150:$C$166&amp;$D$150:$D$166,Y$150:Y$166)/Y172</f>
        <v>0.94359122330394274</v>
      </c>
      <c r="AA213" s="17" cm="1">
        <f t="array" ref="AA213">_xlfn.XLOOKUP(_xlfn.TEXTJOIN("",TRUE,$B213:$D213),$B$150:$B$166&amp;$C$150:$C$166&amp;$D$150:$D$166,AA$150:AA$166)/AA172</f>
        <v>0.93641846228445014</v>
      </c>
      <c r="AB213" s="17" cm="1">
        <f t="array" ref="AB213">_xlfn.XLOOKUP(_xlfn.TEXTJOIN("",TRUE,$B213:$D213),$B$150:$B$166&amp;$C$150:$C$166&amp;$D$150:$D$166,AB$150:AB$166)/AB172</f>
        <v>0.9372831339363793</v>
      </c>
      <c r="AC213" s="17" cm="1">
        <f t="array" ref="AC213">_xlfn.XLOOKUP(_xlfn.TEXTJOIN("",TRUE,$B213:$D213),$B$150:$B$166&amp;$C$150:$C$166&amp;$D$150:$D$166,AC$150:AC$166)/AC172</f>
        <v>0.93801192764027008</v>
      </c>
      <c r="AD213" s="17" cm="1">
        <f t="array" ref="AD213">_xlfn.XLOOKUP(_xlfn.TEXTJOIN("",TRUE,$B213:$D213),$B$150:$B$166&amp;$C$150:$C$166&amp;$D$150:$D$166,AD$150:AD$166)/AD172</f>
        <v>0.93828937320096339</v>
      </c>
      <c r="AE213" s="17" cm="1">
        <f t="array" ref="AE213">_xlfn.XLOOKUP(_xlfn.TEXTJOIN("",TRUE,$B213:$D213),$B$150:$B$166&amp;$C$150:$C$166&amp;$D$150:$D$166,AE$150:AE$166)/AE172</f>
        <v>0.93890124400606856</v>
      </c>
      <c r="AF213" s="17" cm="1">
        <f t="array" ref="AF213">_xlfn.XLOOKUP(_xlfn.TEXTJOIN("",TRUE,$B213:$D213),$B$150:$B$166&amp;$C$150:$C$166&amp;$D$150:$D$166,AF$150:AF$166)/AF172</f>
        <v>0.93950731113284658</v>
      </c>
      <c r="AG213" s="17" cm="1">
        <f t="array" ref="AG213">_xlfn.XLOOKUP(_xlfn.TEXTJOIN("",TRUE,$B213:$D213),$B$150:$B$166&amp;$C$150:$C$166&amp;$D$150:$D$166,AG$150:AG$166)/AG172</f>
        <v>0.94010762189109676</v>
      </c>
      <c r="AH213" s="17" cm="1">
        <f t="array" ref="AH213">_xlfn.XLOOKUP(_xlfn.TEXTJOIN("",TRUE,$B213:$D213),$B$150:$B$166&amp;$C$150:$C$166&amp;$D$150:$D$166,AH$150:AH$166)/AH172</f>
        <v>0.94070222336483134</v>
      </c>
      <c r="AI213" s="17" cm="1">
        <f t="array" ref="AI213">_xlfn.XLOOKUP(_xlfn.TEXTJOIN("",TRUE,$B213:$D213),$B$150:$B$166&amp;$C$150:$C$166&amp;$D$150:$D$166,AI$150:AI$166)/AI172</f>
        <v>0.94129116240985233</v>
      </c>
      <c r="AJ213" s="17" cm="1">
        <f t="array" ref="AJ213">_xlfn.XLOOKUP(_xlfn.TEXTJOIN("",TRUE,$B213:$D213),$B$150:$B$166&amp;$C$150:$C$166&amp;$D$150:$D$166,AJ$150:AJ$166)/AJ172</f>
        <v>0.94187448565142817</v>
      </c>
      <c r="AK213" s="17" cm="1">
        <f t="array" ref="AK213">_xlfn.XLOOKUP(_xlfn.TEXTJOIN("",TRUE,$B213:$D213),$B$150:$B$166&amp;$C$150:$C$166&amp;$D$150:$D$166,AK$150:AK$166)/AK172</f>
        <v>0.94245223948206169</v>
      </c>
      <c r="AL213" s="17" cm="1">
        <f t="array" ref="AL213">_xlfn.XLOOKUP(_xlfn.TEXTJOIN("",TRUE,$B213:$D213),$B$150:$B$166&amp;$C$150:$C$166&amp;$D$150:$D$166,AL$150:AL$166)/AL172</f>
        <v>0.94302447005935075</v>
      </c>
      <c r="AM213" s="17" cm="1">
        <f t="array" ref="AM213">_xlfn.XLOOKUP(_xlfn.TEXTJOIN("",TRUE,$B213:$D213),$B$150:$B$166&amp;$C$150:$C$166&amp;$D$150:$D$166,AM$150:AM$166)/AM172</f>
        <v>0.94359122330394263</v>
      </c>
      <c r="AN213" s="17" cm="1">
        <f t="array" ref="AN213">_xlfn.XLOOKUP(_xlfn.TEXTJOIN("",TRUE,$B213:$D213),$B$150:$B$166&amp;$C$150:$C$166&amp;$D$150:$D$166,AN$150:AN$166)/AN172</f>
        <v>0.9441525448975745</v>
      </c>
    </row>
    <row r="214" spans="1:46" outlineLevel="1" x14ac:dyDescent="0.3">
      <c r="B214" t="str">
        <f t="shared" si="178"/>
        <v>Powerco</v>
      </c>
      <c r="C214" t="str">
        <f t="shared" si="178"/>
        <v>Central</v>
      </c>
      <c r="D214" t="s">
        <v>2</v>
      </c>
      <c r="E214" s="17" cm="1">
        <f t="array" ref="E214">_xlfn.XLOOKUP(_xlfn.TEXTJOIN("",TRUE,$B214:$D214),$B$150:$B$166&amp;$C$150:$C$166&amp;$D$150:$D$166,E$150:E$166)/E173</f>
        <v>0.9718185322057723</v>
      </c>
      <c r="F214" s="17" cm="1">
        <f t="array" ref="F214">_xlfn.XLOOKUP(_xlfn.TEXTJOIN("",TRUE,$B214:$D214),$B$150:$B$166&amp;$C$150:$C$166&amp;$D$150:$D$166,F$150:F$166)/F173</f>
        <v>0.97150291590107618</v>
      </c>
      <c r="G214" s="17" cm="1">
        <f t="array" ref="G214">_xlfn.XLOOKUP(_xlfn.TEXTJOIN("",TRUE,$B214:$D214),$B$150:$B$166&amp;$C$150:$C$166&amp;$D$150:$D$166,G$150:G$166)/G173</f>
        <v>0.97154656533709527</v>
      </c>
      <c r="H214" s="17" cm="1">
        <f t="array" ref="H214">_xlfn.XLOOKUP(_xlfn.TEXTJOIN("",TRUE,$B214:$D214),$B$150:$B$166&amp;$C$150:$C$166&amp;$D$150:$D$166,H$150:H$166)/H173</f>
        <v>0.97151665589898784</v>
      </c>
      <c r="I214" s="17" cm="1">
        <f t="array" ref="I214">_xlfn.XLOOKUP(_xlfn.TEXTJOIN("",TRUE,$B214:$D214),$B$150:$B$166&amp;$C$150:$C$166&amp;$D$150:$D$166,I$150:I$166)/I173</f>
        <v>0.97139192944167574</v>
      </c>
      <c r="J214" s="17" cm="1">
        <f t="array" ref="J214">_xlfn.XLOOKUP(_xlfn.TEXTJOIN("",TRUE,$B214:$D214),$B$150:$B$166&amp;$C$150:$C$166&amp;$D$150:$D$166,J$150:J$166)/J173</f>
        <v>0.97138669597948102</v>
      </c>
      <c r="K214" s="17" cm="1">
        <f t="array" ref="K214">_xlfn.XLOOKUP(_xlfn.TEXTJOIN("",TRUE,$B214:$D214),$B$150:$B$166&amp;$C$150:$C$166&amp;$D$150:$D$166,K$150:K$166)/K173</f>
        <v>0.97143076316135535</v>
      </c>
      <c r="L214" s="17" cm="1">
        <f t="array" ref="L214">_xlfn.XLOOKUP(_xlfn.TEXTJOIN("",TRUE,$B214:$D214),$B$150:$B$166&amp;$C$150:$C$166&amp;$D$150:$D$166,L$150:L$166)/L173</f>
        <v>0.97149170313244659</v>
      </c>
      <c r="M214" s="17" cm="1">
        <f t="array" ref="M214">_xlfn.XLOOKUP(_xlfn.TEXTJOIN("",TRUE,$B214:$D214),$B$150:$B$166&amp;$C$150:$C$166&amp;$D$150:$D$166,M$150:M$166)/M173</f>
        <v>0.9716141757605643</v>
      </c>
      <c r="N214" s="17" cm="1">
        <f t="array" ref="N214">_xlfn.XLOOKUP(_xlfn.TEXTJOIN("",TRUE,$B214:$D214),$B$150:$B$166&amp;$C$150:$C$166&amp;$D$150:$D$166,N$150:N$166)/N173</f>
        <v>0.97164358627736913</v>
      </c>
      <c r="O214" s="17" cm="1">
        <f t="array" ref="O214">_xlfn.XLOOKUP(_xlfn.TEXTJOIN("",TRUE,$B214:$D214),$B$150:$B$166&amp;$C$150:$C$166&amp;$D$150:$D$166,O$150:O$166)/O173</f>
        <v>0.97154825951049395</v>
      </c>
      <c r="P214" s="17" cm="1">
        <f t="array" ref="P214">_xlfn.XLOOKUP(_xlfn.TEXTJOIN("",TRUE,$B214:$D214),$B$150:$B$166&amp;$C$150:$C$166&amp;$D$150:$D$166,P$150:P$166)/P173</f>
        <v>0.97125247915378221</v>
      </c>
      <c r="Q214" s="17" cm="1">
        <f t="array" ref="Q214">_xlfn.XLOOKUP(_xlfn.TEXTJOIN("",TRUE,$B214:$D214),$B$150:$B$166&amp;$C$150:$C$166&amp;$D$150:$D$166,Q$150:Q$166)/Q173</f>
        <v>0.97112999095424857</v>
      </c>
      <c r="R214" s="17" cm="1">
        <f t="array" ref="R214">_xlfn.XLOOKUP(_xlfn.TEXTJOIN("",TRUE,$B214:$D214),$B$150:$B$166&amp;$C$150:$C$166&amp;$D$150:$D$166,R$150:R$166)/R173</f>
        <v>0.97100653966368922</v>
      </c>
      <c r="S214" s="17" cm="1">
        <f t="array" ref="S214">_xlfn.XLOOKUP(_xlfn.TEXTJOIN("",TRUE,$B214:$D214),$B$150:$B$166&amp;$C$150:$C$166&amp;$D$150:$D$166,S$150:S$166)/S173</f>
        <v>0.97088212416380326</v>
      </c>
      <c r="T214" s="17" cm="1">
        <f t="array" ref="T214">_xlfn.XLOOKUP(_xlfn.TEXTJOIN("",TRUE,$B214:$D214),$B$150:$B$166&amp;$C$150:$C$166&amp;$D$150:$D$166,T$150:T$166)/T173</f>
        <v>0.97075674329472628</v>
      </c>
      <c r="U214" s="17" cm="1">
        <f t="array" ref="U214">_xlfn.XLOOKUP(_xlfn.TEXTJOIN("",TRUE,$B214:$D214),$B$150:$B$166&amp;$C$150:$C$166&amp;$D$150:$D$166,U$150:U$166)/U173</f>
        <v>0.97063039585527688</v>
      </c>
      <c r="V214" s="17" cm="1">
        <f t="array" ref="V214">_xlfn.XLOOKUP(_xlfn.TEXTJOIN("",TRUE,$B214:$D214),$B$150:$B$166&amp;$C$150:$C$166&amp;$D$150:$D$166,V$150:V$166)/V173</f>
        <v>0.97050308060319967</v>
      </c>
      <c r="W214" s="17" cm="1">
        <f t="array" ref="W214">_xlfn.XLOOKUP(_xlfn.TEXTJOIN("",TRUE,$B214:$D214),$B$150:$B$166&amp;$C$150:$C$166&amp;$D$150:$D$166,W$150:W$166)/W173</f>
        <v>0.97037479625540513</v>
      </c>
      <c r="X214" s="17" cm="1">
        <f t="array" ref="X214">_xlfn.XLOOKUP(_xlfn.TEXTJOIN("",TRUE,$B214:$D214),$B$150:$B$166&amp;$C$150:$C$166&amp;$D$150:$D$166,X$150:X$166)/X173</f>
        <v>0.97024554148820774</v>
      </c>
      <c r="Y214" s="17" cm="1">
        <f t="array" ref="Y214">_xlfn.XLOOKUP(_xlfn.TEXTJOIN("",TRUE,$B214:$D214),$B$150:$B$166&amp;$C$150:$C$166&amp;$D$150:$D$166,Y$150:Y$166)/Y173</f>
        <v>0.97011531493756142</v>
      </c>
      <c r="AA214" s="17" cm="1">
        <f t="array" ref="AA214">_xlfn.XLOOKUP(_xlfn.TEXTJOIN("",TRUE,$B214:$D214),$B$150:$B$166&amp;$C$150:$C$166&amp;$D$150:$D$166,AA$150:AA$166)/AA173</f>
        <v>0.9716141757605643</v>
      </c>
      <c r="AB214" s="17" cm="1">
        <f t="array" ref="AB214">_xlfn.XLOOKUP(_xlfn.TEXTJOIN("",TRUE,$B214:$D214),$B$150:$B$166&amp;$C$150:$C$166&amp;$D$150:$D$166,AB$150:AB$166)/AB173</f>
        <v>0.97164358627736913</v>
      </c>
      <c r="AC214" s="17" cm="1">
        <f t="array" ref="AC214">_xlfn.XLOOKUP(_xlfn.TEXTJOIN("",TRUE,$B214:$D214),$B$150:$B$166&amp;$C$150:$C$166&amp;$D$150:$D$166,AC$150:AC$166)/AC173</f>
        <v>0.97154825951049395</v>
      </c>
      <c r="AD214" s="17" cm="1">
        <f t="array" ref="AD214">_xlfn.XLOOKUP(_xlfn.TEXTJOIN("",TRUE,$B214:$D214),$B$150:$B$166&amp;$C$150:$C$166&amp;$D$150:$D$166,AD$150:AD$166)/AD173</f>
        <v>0.97125247915378221</v>
      </c>
      <c r="AE214" s="17" cm="1">
        <f t="array" ref="AE214">_xlfn.XLOOKUP(_xlfn.TEXTJOIN("",TRUE,$B214:$D214),$B$150:$B$166&amp;$C$150:$C$166&amp;$D$150:$D$166,AE$150:AE$166)/AE173</f>
        <v>0.97112999095424846</v>
      </c>
      <c r="AF214" s="17" cm="1">
        <f t="array" ref="AF214">_xlfn.XLOOKUP(_xlfn.TEXTJOIN("",TRUE,$B214:$D214),$B$150:$B$166&amp;$C$150:$C$166&amp;$D$150:$D$166,AF$150:AF$166)/AF173</f>
        <v>0.97100653966368922</v>
      </c>
      <c r="AG214" s="17" cm="1">
        <f t="array" ref="AG214">_xlfn.XLOOKUP(_xlfn.TEXTJOIN("",TRUE,$B214:$D214),$B$150:$B$166&amp;$C$150:$C$166&amp;$D$150:$D$166,AG$150:AG$166)/AG173</f>
        <v>0.97088212416380326</v>
      </c>
      <c r="AH214" s="17" cm="1">
        <f t="array" ref="AH214">_xlfn.XLOOKUP(_xlfn.TEXTJOIN("",TRUE,$B214:$D214),$B$150:$B$166&amp;$C$150:$C$166&amp;$D$150:$D$166,AH$150:AH$166)/AH173</f>
        <v>0.97075674329472617</v>
      </c>
      <c r="AI214" s="17" cm="1">
        <f t="array" ref="AI214">_xlfn.XLOOKUP(_xlfn.TEXTJOIN("",TRUE,$B214:$D214),$B$150:$B$166&amp;$C$150:$C$166&amp;$D$150:$D$166,AI$150:AI$166)/AI173</f>
        <v>0.97063039585527677</v>
      </c>
      <c r="AJ214" s="17" cm="1">
        <f t="array" ref="AJ214">_xlfn.XLOOKUP(_xlfn.TEXTJOIN("",TRUE,$B214:$D214),$B$150:$B$166&amp;$C$150:$C$166&amp;$D$150:$D$166,AJ$150:AJ$166)/AJ173</f>
        <v>0.97050308060319979</v>
      </c>
      <c r="AK214" s="17" cm="1">
        <f t="array" ref="AK214">_xlfn.XLOOKUP(_xlfn.TEXTJOIN("",TRUE,$B214:$D214),$B$150:$B$166&amp;$C$150:$C$166&amp;$D$150:$D$166,AK$150:AK$166)/AK173</f>
        <v>0.97037479625540524</v>
      </c>
      <c r="AL214" s="17" cm="1">
        <f t="array" ref="AL214">_xlfn.XLOOKUP(_xlfn.TEXTJOIN("",TRUE,$B214:$D214),$B$150:$B$166&amp;$C$150:$C$166&amp;$D$150:$D$166,AL$150:AL$166)/AL173</f>
        <v>0.97024554148820807</v>
      </c>
      <c r="AM214" s="17" cm="1">
        <f t="array" ref="AM214">_xlfn.XLOOKUP(_xlfn.TEXTJOIN("",TRUE,$B214:$D214),$B$150:$B$166&amp;$C$150:$C$166&amp;$D$150:$D$166,AM$150:AM$166)/AM173</f>
        <v>0.97011531493756142</v>
      </c>
      <c r="AN214" s="17" cm="1">
        <f t="array" ref="AN214">_xlfn.XLOOKUP(_xlfn.TEXTJOIN("",TRUE,$B214:$D214),$B$150:$B$166&amp;$C$150:$C$166&amp;$D$150:$D$166,AN$150:AN$166)/AN173</f>
        <v>0.96998411519929062</v>
      </c>
    </row>
    <row r="215" spans="1:46" outlineLevel="1" x14ac:dyDescent="0.3">
      <c r="B215" t="str">
        <f t="shared" si="178"/>
        <v>Powerco</v>
      </c>
      <c r="C215" t="str">
        <f t="shared" si="178"/>
        <v>Lower</v>
      </c>
      <c r="D215" t="s">
        <v>2</v>
      </c>
      <c r="E215" s="17" cm="1">
        <f t="array" ref="E215">_xlfn.XLOOKUP(_xlfn.TEXTJOIN("",TRUE,$B215:$D215),$B$150:$B$166&amp;$C$150:$C$166&amp;$D$150:$D$166,E$150:E$166)/E174</f>
        <v>0.9738427851238266</v>
      </c>
      <c r="F215" s="17" cm="1">
        <f t="array" ref="F215">_xlfn.XLOOKUP(_xlfn.TEXTJOIN("",TRUE,$B215:$D215),$B$150:$B$166&amp;$C$150:$C$166&amp;$D$150:$D$166,F$150:F$166)/F174</f>
        <v>0.97362670738806534</v>
      </c>
      <c r="G215" s="17" cm="1">
        <f t="array" ref="G215">_xlfn.XLOOKUP(_xlfn.TEXTJOIN("",TRUE,$B215:$D215),$B$150:$B$166&amp;$C$150:$C$166&amp;$D$150:$D$166,G$150:G$166)/G174</f>
        <v>0.97357309746328435</v>
      </c>
      <c r="H215" s="17" cm="1">
        <f t="array" ref="H215">_xlfn.XLOOKUP(_xlfn.TEXTJOIN("",TRUE,$B215:$D215),$B$150:$B$166&amp;$C$150:$C$166&amp;$D$150:$D$166,H$150:H$166)/H174</f>
        <v>0.97361375412928686</v>
      </c>
      <c r="I215" s="17" cm="1">
        <f t="array" ref="I215">_xlfn.XLOOKUP(_xlfn.TEXTJOIN("",TRUE,$B215:$D215),$B$150:$B$166&amp;$C$150:$C$166&amp;$D$150:$D$166,I$150:I$166)/I174</f>
        <v>0.97366796621182583</v>
      </c>
      <c r="J215" s="17" cm="1">
        <f t="array" ref="J215">_xlfn.XLOOKUP(_xlfn.TEXTJOIN("",TRUE,$B215:$D215),$B$150:$B$166&amp;$C$150:$C$166&amp;$D$150:$D$166,J$150:J$166)/J174</f>
        <v>0.97378684227351198</v>
      </c>
      <c r="K215" s="17" cm="1">
        <f t="array" ref="K215">_xlfn.XLOOKUP(_xlfn.TEXTJOIN("",TRUE,$B215:$D215),$B$150:$B$166&amp;$C$150:$C$166&amp;$D$150:$D$166,K$150:K$166)/K174</f>
        <v>0.97398823501692489</v>
      </c>
      <c r="L215" s="17" cm="1">
        <f t="array" ref="L215">_xlfn.XLOOKUP(_xlfn.TEXTJOIN("",TRUE,$B215:$D215),$B$150:$B$166&amp;$C$150:$C$166&amp;$D$150:$D$166,L$150:L$166)/L174</f>
        <v>0.97441860465116281</v>
      </c>
      <c r="M215" s="17" cm="1">
        <f t="array" ref="M215">_xlfn.XLOOKUP(_xlfn.TEXTJOIN("",TRUE,$B215:$D215),$B$150:$B$166&amp;$C$150:$C$166&amp;$D$150:$D$166,M$150:M$166)/M174</f>
        <v>0.97488984769251874</v>
      </c>
      <c r="N215" s="17" cm="1">
        <f t="array" ref="N215">_xlfn.XLOOKUP(_xlfn.TEXTJOIN("",TRUE,$B215:$D215),$B$150:$B$166&amp;$C$150:$C$166&amp;$D$150:$D$166,N$150:N$166)/N174</f>
        <v>0.97506948220651324</v>
      </c>
      <c r="O215" s="17" cm="1">
        <f t="array" ref="O215">_xlfn.XLOOKUP(_xlfn.TEXTJOIN("",TRUE,$B215:$D215),$B$150:$B$166&amp;$C$150:$C$166&amp;$D$150:$D$166,O$150:O$166)/O174</f>
        <v>0.97513345496317316</v>
      </c>
      <c r="P215" s="17" cm="1">
        <f t="array" ref="P215">_xlfn.XLOOKUP(_xlfn.TEXTJOIN("",TRUE,$B215:$D215),$B$150:$B$166&amp;$C$150:$C$166&amp;$D$150:$D$166,P$150:P$166)/P174</f>
        <v>0.97524663408198142</v>
      </c>
      <c r="Q215" s="17" cm="1">
        <f t="array" ref="Q215">_xlfn.XLOOKUP(_xlfn.TEXTJOIN("",TRUE,$B215:$D215),$B$150:$B$166&amp;$C$150:$C$166&amp;$D$150:$D$166,Q$150:Q$166)/Q174</f>
        <v>0.97536424259002474</v>
      </c>
      <c r="R215" s="17" cm="1">
        <f t="array" ref="R215">_xlfn.XLOOKUP(_xlfn.TEXTJOIN("",TRUE,$B215:$D215),$B$150:$B$166&amp;$C$150:$C$166&amp;$D$150:$D$166,R$150:R$166)/R174</f>
        <v>0.97548119875574313</v>
      </c>
      <c r="S215" s="17" cm="1">
        <f t="array" ref="S215">_xlfn.XLOOKUP(_xlfn.TEXTJOIN("",TRUE,$B215:$D215),$B$150:$B$166&amp;$C$150:$C$166&amp;$D$150:$D$166,S$150:S$166)/S174</f>
        <v>0.97559750719737726</v>
      </c>
      <c r="T215" s="17" cm="1">
        <f t="array" ref="T215">_xlfn.XLOOKUP(_xlfn.TEXTJOIN("",TRUE,$B215:$D215),$B$150:$B$166&amp;$C$150:$C$166&amp;$D$150:$D$166,T$150:T$166)/T174</f>
        <v>0.97571317249183231</v>
      </c>
      <c r="U215" s="17" cm="1">
        <f t="array" ref="U215">_xlfn.XLOOKUP(_xlfn.TEXTJOIN("",TRUE,$B215:$D215),$B$150:$B$166&amp;$C$150:$C$166&amp;$D$150:$D$166,U$150:U$166)/U174</f>
        <v>0.97582819917509678</v>
      </c>
      <c r="V215" s="17" cm="1">
        <f t="array" ref="V215">_xlfn.XLOOKUP(_xlfn.TEXTJOIN("",TRUE,$B215:$D215),$B$150:$B$166&amp;$C$150:$C$166&amp;$D$150:$D$166,V$150:V$166)/V174</f>
        <v>0.97594259174265774</v>
      </c>
      <c r="W215" s="17" cm="1">
        <f t="array" ref="W215">_xlfn.XLOOKUP(_xlfn.TEXTJOIN("",TRUE,$B215:$D215),$B$150:$B$166&amp;$C$150:$C$166&amp;$D$150:$D$166,W$150:W$166)/W174</f>
        <v>0.97605635464991314</v>
      </c>
      <c r="X215" s="17" cm="1">
        <f t="array" ref="X215">_xlfn.XLOOKUP(_xlfn.TEXTJOIN("",TRUE,$B215:$D215),$B$150:$B$166&amp;$C$150:$C$166&amp;$D$150:$D$166,X$150:X$166)/X174</f>
        <v>0.9761694923125771</v>
      </c>
      <c r="Y215" s="17" cm="1">
        <f t="array" ref="Y215">_xlfn.XLOOKUP(_xlfn.TEXTJOIN("",TRUE,$B215:$D215),$B$150:$B$166&amp;$C$150:$C$166&amp;$D$150:$D$166,Y$150:Y$166)/Y174</f>
        <v>0.97628200910708374</v>
      </c>
      <c r="AA215" s="17" cm="1">
        <f t="array" ref="AA215">_xlfn.XLOOKUP(_xlfn.TEXTJOIN("",TRUE,$B215:$D215),$B$150:$B$166&amp;$C$150:$C$166&amp;$D$150:$D$166,AA$150:AA$166)/AA174</f>
        <v>0.97488984769251874</v>
      </c>
      <c r="AB215" s="17" cm="1">
        <f t="array" ref="AB215">_xlfn.XLOOKUP(_xlfn.TEXTJOIN("",TRUE,$B215:$D215),$B$150:$B$166&amp;$C$150:$C$166&amp;$D$150:$D$166,AB$150:AB$166)/AB174</f>
        <v>0.97506948220651324</v>
      </c>
      <c r="AC215" s="17" cm="1">
        <f t="array" ref="AC215">_xlfn.XLOOKUP(_xlfn.TEXTJOIN("",TRUE,$B215:$D215),$B$150:$B$166&amp;$C$150:$C$166&amp;$D$150:$D$166,AC$150:AC$166)/AC174</f>
        <v>0.97513345496317316</v>
      </c>
      <c r="AD215" s="17" cm="1">
        <f t="array" ref="AD215">_xlfn.XLOOKUP(_xlfn.TEXTJOIN("",TRUE,$B215:$D215),$B$150:$B$166&amp;$C$150:$C$166&amp;$D$150:$D$166,AD$150:AD$166)/AD174</f>
        <v>0.97524663408198142</v>
      </c>
      <c r="AE215" s="17" cm="1">
        <f t="array" ref="AE215">_xlfn.XLOOKUP(_xlfn.TEXTJOIN("",TRUE,$B215:$D215),$B$150:$B$166&amp;$C$150:$C$166&amp;$D$150:$D$166,AE$150:AE$166)/AE174</f>
        <v>0.97536424259002485</v>
      </c>
      <c r="AF215" s="17" cm="1">
        <f t="array" ref="AF215">_xlfn.XLOOKUP(_xlfn.TEXTJOIN("",TRUE,$B215:$D215),$B$150:$B$166&amp;$C$150:$C$166&amp;$D$150:$D$166,AF$150:AF$166)/AF174</f>
        <v>0.97548119875574302</v>
      </c>
      <c r="AG215" s="17" cm="1">
        <f t="array" ref="AG215">_xlfn.XLOOKUP(_xlfn.TEXTJOIN("",TRUE,$B215:$D215),$B$150:$B$166&amp;$C$150:$C$166&amp;$D$150:$D$166,AG$150:AG$166)/AG174</f>
        <v>0.97559750719737726</v>
      </c>
      <c r="AH215" s="17" cm="1">
        <f t="array" ref="AH215">_xlfn.XLOOKUP(_xlfn.TEXTJOIN("",TRUE,$B215:$D215),$B$150:$B$166&amp;$C$150:$C$166&amp;$D$150:$D$166,AH$150:AH$166)/AH174</f>
        <v>0.9757131724918322</v>
      </c>
      <c r="AI215" s="17" cm="1">
        <f t="array" ref="AI215">_xlfn.XLOOKUP(_xlfn.TEXTJOIN("",TRUE,$B215:$D215),$B$150:$B$166&amp;$C$150:$C$166&amp;$D$150:$D$166,AI$150:AI$166)/AI174</f>
        <v>0.97582819917509667</v>
      </c>
      <c r="AJ215" s="17" cm="1">
        <f t="array" ref="AJ215">_xlfn.XLOOKUP(_xlfn.TEXTJOIN("",TRUE,$B215:$D215),$B$150:$B$166&amp;$C$150:$C$166&amp;$D$150:$D$166,AJ$150:AJ$166)/AJ174</f>
        <v>0.97594259174265774</v>
      </c>
      <c r="AK215" s="17" cm="1">
        <f t="array" ref="AK215">_xlfn.XLOOKUP(_xlfn.TEXTJOIN("",TRUE,$B215:$D215),$B$150:$B$166&amp;$C$150:$C$166&amp;$D$150:$D$166,AK$150:AK$166)/AK174</f>
        <v>0.97605635464991314</v>
      </c>
      <c r="AL215" s="17" cm="1">
        <f t="array" ref="AL215">_xlfn.XLOOKUP(_xlfn.TEXTJOIN("",TRUE,$B215:$D215),$B$150:$B$166&amp;$C$150:$C$166&amp;$D$150:$D$166,AL$150:AL$166)/AL174</f>
        <v>0.9761694923125771</v>
      </c>
      <c r="AM215" s="17" cm="1">
        <f t="array" ref="AM215">_xlfn.XLOOKUP(_xlfn.TEXTJOIN("",TRUE,$B215:$D215),$B$150:$B$166&amp;$C$150:$C$166&amp;$D$150:$D$166,AM$150:AM$166)/AM174</f>
        <v>0.97628200910708351</v>
      </c>
      <c r="AN215" s="17" cm="1">
        <f t="array" ref="AN215">_xlfn.XLOOKUP(_xlfn.TEXTJOIN("",TRUE,$B215:$D215),$B$150:$B$166&amp;$C$150:$C$166&amp;$D$150:$D$166,AN$150:AN$166)/AN174</f>
        <v>0.97639390937098414</v>
      </c>
    </row>
    <row r="216" spans="1:46" outlineLevel="1" x14ac:dyDescent="0.3">
      <c r="B216" t="str">
        <f t="shared" si="178"/>
        <v>GasNet</v>
      </c>
      <c r="C216" t="str">
        <f t="shared" si="178"/>
        <v>GasNet</v>
      </c>
      <c r="D216" t="s">
        <v>2</v>
      </c>
      <c r="E216" s="17" cm="1">
        <f t="array" ref="E216">_xlfn.XLOOKUP(_xlfn.TEXTJOIN("",TRUE,$B216:$D216),$B$150:$B$166&amp;$C$150:$C$166&amp;$D$150:$D$166,E$150:E$166)/E175</f>
        <v>0.98445595854922274</v>
      </c>
      <c r="F216" s="17" cm="1">
        <f t="array" ref="F216">_xlfn.XLOOKUP(_xlfn.TEXTJOIN("",TRUE,$B216:$D216),$B$150:$B$166&amp;$C$150:$C$166&amp;$D$150:$D$166,F$150:F$166)/F175</f>
        <v>0.98424040720438533</v>
      </c>
      <c r="G216" s="17" cm="1">
        <f t="array" ref="G216">_xlfn.XLOOKUP(_xlfn.TEXTJOIN("",TRUE,$B216:$D216),$B$150:$B$166&amp;$C$150:$C$166&amp;$D$150:$D$166,G$150:G$166)/G175</f>
        <v>0.98384491114701134</v>
      </c>
      <c r="H216" s="17" cm="1">
        <f t="array" ref="H216">_xlfn.XLOOKUP(_xlfn.TEXTJOIN("",TRUE,$B216:$D216),$B$150:$B$166&amp;$C$150:$C$166&amp;$D$150:$D$166,H$150:H$166)/H175</f>
        <v>0.98372257607926394</v>
      </c>
      <c r="I216" s="17" cm="1">
        <f t="array" ref="I216">_xlfn.XLOOKUP(_xlfn.TEXTJOIN("",TRUE,$B216:$D216),$B$150:$B$166&amp;$C$150:$C$166&amp;$D$150:$D$166,I$150:I$166)/I175</f>
        <v>0.98364132081187516</v>
      </c>
      <c r="J216" s="17" cm="1">
        <f t="array" ref="J216">_xlfn.XLOOKUP(_xlfn.TEXTJOIN("",TRUE,$B216:$D216),$B$150:$B$166&amp;$C$150:$C$166&amp;$D$150:$D$166,J$150:J$166)/J175</f>
        <v>0.98368415751838045</v>
      </c>
      <c r="K216" s="17" cm="1">
        <f t="array" ref="K216">_xlfn.XLOOKUP(_xlfn.TEXTJOIN("",TRUE,$B216:$D216),$B$150:$B$166&amp;$C$150:$C$166&amp;$D$150:$D$166,K$150:K$166)/K175</f>
        <v>0.98353129054795885</v>
      </c>
      <c r="L216" s="17" cm="1">
        <f t="array" ref="L216">_xlfn.XLOOKUP(_xlfn.TEXTJOIN("",TRUE,$B216:$D216),$B$150:$B$166&amp;$C$150:$C$166&amp;$D$150:$D$166,L$150:L$166)/L175</f>
        <v>0.98359351695336583</v>
      </c>
      <c r="M216" s="17" cm="1">
        <f t="array" ref="M216">_xlfn.XLOOKUP(_xlfn.TEXTJOIN("",TRUE,$B216:$D216),$B$150:$B$166&amp;$C$150:$C$166&amp;$D$150:$D$166,M$150:M$166)/M175</f>
        <v>0.98326235515499649</v>
      </c>
      <c r="N216" s="17" cm="1">
        <f t="array" ref="N216">_xlfn.XLOOKUP(_xlfn.TEXTJOIN("",TRUE,$B216:$D216),$B$150:$B$166&amp;$C$150:$C$166&amp;$D$150:$D$166,N$150:N$166)/N175</f>
        <v>0.98315308950600522</v>
      </c>
      <c r="O216" s="17" cm="1">
        <f t="array" ref="O216">_xlfn.XLOOKUP(_xlfn.TEXTJOIN("",TRUE,$B216:$D216),$B$150:$B$166&amp;$C$150:$C$166&amp;$D$150:$D$166,O$150:O$166)/O175</f>
        <v>0.98313912812094917</v>
      </c>
      <c r="P216" s="17" cm="1">
        <f t="array" ref="P216">_xlfn.XLOOKUP(_xlfn.TEXTJOIN("",TRUE,$B216:$D216),$B$150:$B$166&amp;$C$150:$C$166&amp;$D$150:$D$166,P$150:P$166)/P175</f>
        <v>0.98296005685096199</v>
      </c>
      <c r="Q216" s="17" cm="1">
        <f t="array" ref="Q216">_xlfn.XLOOKUP(_xlfn.TEXTJOIN("",TRUE,$B216:$D216),$B$150:$B$166&amp;$C$150:$C$166&amp;$D$150:$D$166,Q$150:Q$166)/Q175</f>
        <v>0.98285803970930796</v>
      </c>
      <c r="R216" s="17" cm="1">
        <f t="array" ref="R216">_xlfn.XLOOKUP(_xlfn.TEXTJOIN("",TRUE,$B216:$D216),$B$150:$B$166&amp;$C$150:$C$166&amp;$D$150:$D$166,R$150:R$166)/R175</f>
        <v>0.98275539077359975</v>
      </c>
      <c r="S216" s="17" cm="1">
        <f t="array" ref="S216">_xlfn.XLOOKUP(_xlfn.TEXTJOIN("",TRUE,$B216:$D216),$B$150:$B$166&amp;$C$150:$C$166&amp;$D$150:$D$166,S$150:S$166)/S175</f>
        <v>0.98265210624804078</v>
      </c>
      <c r="T216" s="17" cm="1">
        <f t="array" ref="T216">_xlfn.XLOOKUP(_xlfn.TEXTJOIN("",TRUE,$B216:$D216),$B$150:$B$166&amp;$C$150:$C$166&amp;$D$150:$D$166,T$150:T$166)/T175</f>
        <v>0.98254818231573104</v>
      </c>
      <c r="U216" s="17" cm="1">
        <f t="array" ref="U216">_xlfn.XLOOKUP(_xlfn.TEXTJOIN("",TRUE,$B216:$D216),$B$150:$B$166&amp;$C$150:$C$166&amp;$D$150:$D$166,U$150:U$166)/U175</f>
        <v>0.98244361513857048</v>
      </c>
      <c r="V216" s="17" cm="1">
        <f t="array" ref="V216">_xlfn.XLOOKUP(_xlfn.TEXTJOIN("",TRUE,$B216:$D216),$B$150:$B$166&amp;$C$150:$C$166&amp;$D$150:$D$166,V$150:V$166)/V175</f>
        <v>0.98233840085716417</v>
      </c>
      <c r="W216" s="17" cm="1">
        <f t="array" ref="W216">_xlfn.XLOOKUP(_xlfn.TEXTJOIN("",TRUE,$B216:$D216),$B$150:$B$166&amp;$C$150:$C$166&amp;$D$150:$D$166,W$150:W$166)/W175</f>
        <v>0.98223253559072643</v>
      </c>
      <c r="X216" s="17" cm="1">
        <f t="array" ref="X216">_xlfn.XLOOKUP(_xlfn.TEXTJOIN("",TRUE,$B216:$D216),$B$150:$B$166&amp;$C$150:$C$166&amp;$D$150:$D$166,X$150:X$166)/X175</f>
        <v>0.98212601543698486</v>
      </c>
      <c r="Y216" s="17" cm="1">
        <f t="array" ref="Y216">_xlfn.XLOOKUP(_xlfn.TEXTJOIN("",TRUE,$B216:$D216),$B$150:$B$166&amp;$C$150:$C$166&amp;$D$150:$D$166,Y$150:Y$166)/Y175</f>
        <v>0.98201883647208443</v>
      </c>
      <c r="AA216" s="17" cm="1">
        <f t="array" ref="AA216">_xlfn.XLOOKUP(_xlfn.TEXTJOIN("",TRUE,$B216:$D216),$B$150:$B$166&amp;$C$150:$C$166&amp;$D$150:$D$166,AA$150:AA$166)/AA175</f>
        <v>0.98326235515499649</v>
      </c>
      <c r="AB216" s="17" cm="1">
        <f t="array" ref="AB216">_xlfn.XLOOKUP(_xlfn.TEXTJOIN("",TRUE,$B216:$D216),$B$150:$B$166&amp;$C$150:$C$166&amp;$D$150:$D$166,AB$150:AB$166)/AB175</f>
        <v>0.98315308950600522</v>
      </c>
      <c r="AC216" s="17" cm="1">
        <f t="array" ref="AC216">_xlfn.XLOOKUP(_xlfn.TEXTJOIN("",TRUE,$B216:$D216),$B$150:$B$166&amp;$C$150:$C$166&amp;$D$150:$D$166,AC$150:AC$166)/AC175</f>
        <v>0.98313912812094917</v>
      </c>
      <c r="AD216" s="17" cm="1">
        <f t="array" ref="AD216">_xlfn.XLOOKUP(_xlfn.TEXTJOIN("",TRUE,$B216:$D216),$B$150:$B$166&amp;$C$150:$C$166&amp;$D$150:$D$166,AD$150:AD$166)/AD175</f>
        <v>0.98296005685096199</v>
      </c>
      <c r="AE216" s="17" cm="1">
        <f t="array" ref="AE216">_xlfn.XLOOKUP(_xlfn.TEXTJOIN("",TRUE,$B216:$D216),$B$150:$B$166&amp;$C$150:$C$166&amp;$D$150:$D$166,AE$150:AE$166)/AE175</f>
        <v>0.98285803970930796</v>
      </c>
      <c r="AF216" s="17" cm="1">
        <f t="array" ref="AF216">_xlfn.XLOOKUP(_xlfn.TEXTJOIN("",TRUE,$B216:$D216),$B$150:$B$166&amp;$C$150:$C$166&amp;$D$150:$D$166,AF$150:AF$166)/AF175</f>
        <v>0.98275539077359952</v>
      </c>
      <c r="AG216" s="17" cm="1">
        <f t="array" ref="AG216">_xlfn.XLOOKUP(_xlfn.TEXTJOIN("",TRUE,$B216:$D216),$B$150:$B$166&amp;$C$150:$C$166&amp;$D$150:$D$166,AG$150:AG$166)/AG175</f>
        <v>0.98265210624804078</v>
      </c>
      <c r="AH216" s="17" cm="1">
        <f t="array" ref="AH216">_xlfn.XLOOKUP(_xlfn.TEXTJOIN("",TRUE,$B216:$D216),$B$150:$B$166&amp;$C$150:$C$166&amp;$D$150:$D$166,AH$150:AH$166)/AH175</f>
        <v>0.98254818231573093</v>
      </c>
      <c r="AI216" s="17" cm="1">
        <f t="array" ref="AI216">_xlfn.XLOOKUP(_xlfn.TEXTJOIN("",TRUE,$B216:$D216),$B$150:$B$166&amp;$C$150:$C$166&amp;$D$150:$D$166,AI$150:AI$166)/AI175</f>
        <v>0.98244361513857048</v>
      </c>
      <c r="AJ216" s="17" cm="1">
        <f t="array" ref="AJ216">_xlfn.XLOOKUP(_xlfn.TEXTJOIN("",TRUE,$B216:$D216),$B$150:$B$166&amp;$C$150:$C$166&amp;$D$150:$D$166,AJ$150:AJ$166)/AJ175</f>
        <v>0.98233840085716417</v>
      </c>
      <c r="AK216" s="17" cm="1">
        <f t="array" ref="AK216">_xlfn.XLOOKUP(_xlfn.TEXTJOIN("",TRUE,$B216:$D216),$B$150:$B$166&amp;$C$150:$C$166&amp;$D$150:$D$166,AK$150:AK$166)/AK175</f>
        <v>0.98223253559072654</v>
      </c>
      <c r="AL216" s="17" cm="1">
        <f t="array" ref="AL216">_xlfn.XLOOKUP(_xlfn.TEXTJOIN("",TRUE,$B216:$D216),$B$150:$B$166&amp;$C$150:$C$166&amp;$D$150:$D$166,AL$150:AL$166)/AL175</f>
        <v>0.98212601543698497</v>
      </c>
      <c r="AM216" s="17" cm="1">
        <f t="array" ref="AM216">_xlfn.XLOOKUP(_xlfn.TEXTJOIN("",TRUE,$B216:$D216),$B$150:$B$166&amp;$C$150:$C$166&amp;$D$150:$D$166,AM$150:AM$166)/AM175</f>
        <v>0.98201883647208454</v>
      </c>
      <c r="AN216" s="17" cm="1">
        <f t="array" ref="AN216">_xlfn.XLOOKUP(_xlfn.TEXTJOIN("",TRUE,$B216:$D216),$B$150:$B$166&amp;$C$150:$C$166&amp;$D$150:$D$166,AN$150:AN$166)/AN175</f>
        <v>0.98191099475049171</v>
      </c>
    </row>
    <row r="217" spans="1:46" outlineLevel="1" x14ac:dyDescent="0.3">
      <c r="B217" t="str">
        <f t="shared" si="178"/>
        <v>Powerco</v>
      </c>
      <c r="C217" t="str">
        <f t="shared" si="178"/>
        <v>All</v>
      </c>
      <c r="D217" t="s">
        <v>2</v>
      </c>
      <c r="E217" s="57">
        <f t="shared" ref="E217:Y217" si="179">E167/E176</f>
        <v>0.97297612114152587</v>
      </c>
      <c r="F217" s="57">
        <f t="shared" si="179"/>
        <v>0.97272400946874149</v>
      </c>
      <c r="G217" s="57">
        <f t="shared" si="179"/>
        <v>0.97271563219054769</v>
      </c>
      <c r="H217" s="57">
        <f t="shared" si="179"/>
        <v>0.97273108922982976</v>
      </c>
      <c r="I217" s="57">
        <f t="shared" si="179"/>
        <v>0.97271367995056857</v>
      </c>
      <c r="J217" s="57">
        <f t="shared" si="179"/>
        <v>0.9727823189631537</v>
      </c>
      <c r="K217" s="57">
        <f t="shared" si="179"/>
        <v>0.97292054588958687</v>
      </c>
      <c r="L217" s="57">
        <f t="shared" si="179"/>
        <v>0.97320003246841091</v>
      </c>
      <c r="M217" s="57">
        <f t="shared" si="179"/>
        <v>0.97352852076910745</v>
      </c>
      <c r="N217" s="57">
        <f t="shared" si="179"/>
        <v>0.97364758896423764</v>
      </c>
      <c r="O217" s="57">
        <f t="shared" si="179"/>
        <v>0.97364958524940037</v>
      </c>
      <c r="P217" s="57">
        <f t="shared" si="179"/>
        <v>0.97359779556118986</v>
      </c>
      <c r="Q217" s="57">
        <f t="shared" si="179"/>
        <v>0.97362019882955642</v>
      </c>
      <c r="R217" s="57">
        <f t="shared" si="179"/>
        <v>0.97364226231822493</v>
      </c>
      <c r="S217" s="57">
        <f t="shared" si="179"/>
        <v>0.97366398861437642</v>
      </c>
      <c r="T217" s="57">
        <f t="shared" si="179"/>
        <v>0.97368538027650742</v>
      </c>
      <c r="U217" s="57">
        <f t="shared" si="179"/>
        <v>0.97370643983474514</v>
      </c>
      <c r="V217" s="57">
        <f t="shared" si="179"/>
        <v>0.97372716979116014</v>
      </c>
      <c r="W217" s="57">
        <f t="shared" si="179"/>
        <v>0.97374757262007627</v>
      </c>
      <c r="X217" s="57">
        <f t="shared" si="179"/>
        <v>0.97376765076837601</v>
      </c>
      <c r="Y217" s="57">
        <f t="shared" si="179"/>
        <v>0.97378740665580377</v>
      </c>
      <c r="AA217" s="57">
        <f t="shared" ref="AA217:AN217" si="180">AA167/AA176</f>
        <v>0.97352852076910745</v>
      </c>
      <c r="AB217" s="57">
        <f t="shared" si="180"/>
        <v>0.97364758896423764</v>
      </c>
      <c r="AC217" s="57">
        <f t="shared" si="180"/>
        <v>0.97364958524940037</v>
      </c>
      <c r="AD217" s="57">
        <f t="shared" si="180"/>
        <v>0.97359779556118986</v>
      </c>
      <c r="AE217" s="57">
        <f t="shared" si="180"/>
        <v>0.97362019882955642</v>
      </c>
      <c r="AF217" s="57">
        <f t="shared" si="180"/>
        <v>0.97364226231822493</v>
      </c>
      <c r="AG217" s="57">
        <f t="shared" si="180"/>
        <v>0.97366398861437664</v>
      </c>
      <c r="AH217" s="57">
        <f t="shared" si="180"/>
        <v>0.97368538027650731</v>
      </c>
      <c r="AI217" s="57">
        <f t="shared" si="180"/>
        <v>0.97370643983474503</v>
      </c>
      <c r="AJ217" s="57">
        <f t="shared" si="180"/>
        <v>0.97372716979116003</v>
      </c>
      <c r="AK217" s="57">
        <f t="shared" si="180"/>
        <v>0.97374757262007627</v>
      </c>
      <c r="AL217" s="57">
        <f t="shared" si="180"/>
        <v>0.97376765076837601</v>
      </c>
      <c r="AM217" s="57">
        <f t="shared" si="180"/>
        <v>0.97378740665580377</v>
      </c>
      <c r="AN217" s="57">
        <f t="shared" si="180"/>
        <v>0.97380684267526618</v>
      </c>
    </row>
    <row r="218" spans="1:46" outlineLevel="1" x14ac:dyDescent="0.3">
      <c r="B218" t="s">
        <v>36</v>
      </c>
      <c r="C218" t="s">
        <v>21</v>
      </c>
      <c r="E218" s="58">
        <f t="shared" ref="E218:Y218" si="181">E178/E181</f>
        <v>0.9529057371873445</v>
      </c>
      <c r="F218" s="58">
        <f t="shared" si="181"/>
        <v>0.95284508846723071</v>
      </c>
      <c r="G218" s="58">
        <f t="shared" si="181"/>
        <v>0.95279125729073288</v>
      </c>
      <c r="H218" s="58">
        <f t="shared" si="181"/>
        <v>0.95279689650857213</v>
      </c>
      <c r="I218" s="58">
        <f t="shared" si="181"/>
        <v>0.95279335757618444</v>
      </c>
      <c r="J218" s="58">
        <f t="shared" si="181"/>
        <v>0.95300292271672493</v>
      </c>
      <c r="K218" s="58">
        <f t="shared" si="181"/>
        <v>0.9534154356146014</v>
      </c>
      <c r="L218" s="58">
        <f t="shared" si="181"/>
        <v>0.9541506195229188</v>
      </c>
      <c r="M218" s="58">
        <f t="shared" si="181"/>
        <v>0.95487454359285029</v>
      </c>
      <c r="N218" s="58">
        <f t="shared" si="181"/>
        <v>0.9555252528173116</v>
      </c>
      <c r="O218" s="58">
        <f t="shared" si="181"/>
        <v>0.95613645837344796</v>
      </c>
      <c r="P218" s="58">
        <f t="shared" si="181"/>
        <v>0.95644904808697428</v>
      </c>
      <c r="Q218" s="58">
        <f t="shared" si="181"/>
        <v>0.9569615767931654</v>
      </c>
      <c r="R218" s="58">
        <f t="shared" si="181"/>
        <v>0.95746805817904823</v>
      </c>
      <c r="S218" s="58">
        <f t="shared" si="181"/>
        <v>0.95796855512730605</v>
      </c>
      <c r="T218" s="58">
        <f t="shared" si="181"/>
        <v>0.95846313013840789</v>
      </c>
      <c r="U218" s="58">
        <f t="shared" si="181"/>
        <v>0.95895184532583377</v>
      </c>
      <c r="V218" s="58">
        <f t="shared" si="181"/>
        <v>0.95943476241150993</v>
      </c>
      <c r="W218" s="58">
        <f t="shared" si="181"/>
        <v>0.95991194272145486</v>
      </c>
      <c r="X218" s="58">
        <f t="shared" si="181"/>
        <v>0.96038344718162771</v>
      </c>
      <c r="Y218" s="58">
        <f t="shared" si="181"/>
        <v>0.96084933631398317</v>
      </c>
      <c r="AA218" s="58">
        <f t="shared" ref="AA218:AN218" si="182">AA178/AA181</f>
        <v>0.95487454359285029</v>
      </c>
      <c r="AB218" s="58">
        <f t="shared" si="182"/>
        <v>0.9555252528173116</v>
      </c>
      <c r="AC218" s="58">
        <f t="shared" si="182"/>
        <v>0.95613645837344796</v>
      </c>
      <c r="AD218" s="58">
        <f t="shared" si="182"/>
        <v>0.95644904808697428</v>
      </c>
      <c r="AE218" s="58">
        <f t="shared" si="182"/>
        <v>0.95692813948786992</v>
      </c>
      <c r="AF218" s="58">
        <f t="shared" si="182"/>
        <v>0.95747666952944654</v>
      </c>
      <c r="AG218" s="58">
        <f t="shared" si="182"/>
        <v>0.95803504630079483</v>
      </c>
      <c r="AH218" s="58">
        <f t="shared" si="182"/>
        <v>0.95859748603515682</v>
      </c>
      <c r="AI218" s="58">
        <f t="shared" si="182"/>
        <v>0.95915337639402887</v>
      </c>
      <c r="AJ218" s="58">
        <f t="shared" si="182"/>
        <v>0.9597082586514577</v>
      </c>
      <c r="AK218" s="58">
        <f t="shared" si="182"/>
        <v>0.96025956527544276</v>
      </c>
      <c r="AL218" s="58">
        <f t="shared" si="182"/>
        <v>0.96081028615935737</v>
      </c>
      <c r="AM218" s="58">
        <f t="shared" si="182"/>
        <v>0.96136469854757101</v>
      </c>
      <c r="AN218" s="58">
        <f t="shared" si="182"/>
        <v>0.96190813273098119</v>
      </c>
    </row>
    <row r="219" spans="1:46" outlineLevel="1" x14ac:dyDescent="0.3"/>
    <row r="220" spans="1:46" outlineLevel="1" x14ac:dyDescent="0.3">
      <c r="B220" t="s">
        <v>57</v>
      </c>
    </row>
    <row r="221" spans="1:46" outlineLevel="1" x14ac:dyDescent="0.3">
      <c r="B221" t="s">
        <v>12</v>
      </c>
      <c r="C221" t="s">
        <v>13</v>
      </c>
      <c r="D221" t="s">
        <v>2</v>
      </c>
      <c r="E221" cm="1">
        <f t="array" ref="E221">_xlfn.XMATCH($C221&amp;$D221,$C$151:$C$177&amp;$D$151:$D$177)</f>
        <v>1</v>
      </c>
      <c r="F221" s="17" cm="1">
        <f t="array" ref="F221">INDEX(F$151:F$177,$E221)/INDEX(E$151:E$177,$E221)-1</f>
        <v>1.8190649104344647E-2</v>
      </c>
      <c r="G221" s="17" cm="1">
        <f t="array" ref="G221">INDEX(G$151:G$177,$E221)/INDEX(F$151:F$177,$E221)-1</f>
        <v>2.5895554596460979E-2</v>
      </c>
      <c r="H221" s="17" cm="1">
        <f t="array" ref="H221">INDEX(H$151:H$177,$E221)/INDEX(G$151:G$177,$E221)-1</f>
        <v>7.2836171202090183E-2</v>
      </c>
      <c r="I221" s="17" cm="1">
        <f t="array" ref="I221">INDEX(I$151:I$177,$E221)/INDEX(H$151:H$177,$E221)-1</f>
        <v>2.7604354780454976E-2</v>
      </c>
      <c r="J221" s="17" cm="1">
        <f t="array" ref="J221">INDEX(J$151:J$177,$E221)/INDEX(I$151:I$177,$E221)-1</f>
        <v>2.3177344848363202E-2</v>
      </c>
      <c r="K221" s="17" cm="1">
        <f t="array" ref="K221">INDEX(K$151:K$177,$E221)/INDEX(J$151:J$177,$E221)-1</f>
        <v>2.1827889447236126E-2</v>
      </c>
      <c r="L221" s="17" cm="1">
        <f t="array" ref="L221">INDEX(L$151:L$177,$E221)/INDEX(K$151:K$177,$E221)-1</f>
        <v>2.4416013523897329E-2</v>
      </c>
      <c r="M221" s="17" cm="1">
        <f t="array" ref="M221">INDEX(M$151:M$177,$E221)/INDEX(L$151:L$177,$E221)-1</f>
        <v>2.233390215088038E-2</v>
      </c>
      <c r="N221" s="17" cm="1">
        <f t="array" ref="N221">INDEX(N$151:N$177,$E221)/INDEX(M$151:M$177,$E221)-1</f>
        <v>1.8865328882204047E-2</v>
      </c>
      <c r="O221" s="17" cm="1">
        <f t="array" ref="O221">INDEX(O$151:O$177,$E221)/INDEX(N$151:N$177,$E221)-1</f>
        <v>1.4123302098242085E-2</v>
      </c>
      <c r="P221" s="17" cm="1">
        <f t="array" ref="P221">INDEX(P$151:P$177,$E221)/INDEX(O$151:O$177,$E221)-1</f>
        <v>1.00122490280663E-2</v>
      </c>
      <c r="Q221" s="17"/>
      <c r="R221" s="17"/>
      <c r="S221" s="17"/>
      <c r="T221" s="17"/>
      <c r="U221" s="17"/>
      <c r="V221" s="17"/>
      <c r="W221" s="17"/>
      <c r="X221" s="17"/>
      <c r="Y221" s="17"/>
      <c r="AA221" s="34"/>
      <c r="AB221" s="27"/>
    </row>
    <row r="222" spans="1:46" outlineLevel="1" x14ac:dyDescent="0.3">
      <c r="B222" t="s">
        <v>12</v>
      </c>
      <c r="C222" t="s">
        <v>13</v>
      </c>
      <c r="D222" t="s">
        <v>3</v>
      </c>
      <c r="E222" cm="1">
        <f t="array" ref="E222">_xlfn.XMATCH($C222&amp;$D222,$C$151:$C$177&amp;$D$151:$D$177)</f>
        <v>6</v>
      </c>
      <c r="F222" s="17" cm="1">
        <f t="array" ref="F222">INDEX(F$151:F$177,$E222)/INDEX(E$151:E$177,$E222)-1</f>
        <v>1.0715583000363349E-2</v>
      </c>
      <c r="G222" s="17" cm="1">
        <f t="array" ref="G222">INDEX(G$151:G$177,$E222)/INDEX(F$151:F$177,$E222)-1</f>
        <v>2.1563342318059231E-2</v>
      </c>
      <c r="H222" s="17" cm="1">
        <f t="array" ref="H222">INDEX(H$151:H$177,$E222)/INDEX(G$151:G$177,$E222)-1</f>
        <v>4.3975373790677175E-2</v>
      </c>
      <c r="I222" s="17" cm="1">
        <f t="array" ref="I222">INDEX(I$151:I$177,$E222)/INDEX(H$151:H$177,$E222)-1</f>
        <v>2.4768323504633427E-2</v>
      </c>
      <c r="J222" s="17" cm="1">
        <f t="array" ref="J222">INDEX(J$151:J$177,$E222)/INDEX(I$151:I$177,$E222)-1</f>
        <v>1.5291022689904565E-2</v>
      </c>
      <c r="K222" s="17" cm="1">
        <f t="array" ref="K222">INDEX(K$151:K$177,$E222)/INDEX(J$151:J$177,$E222)-1</f>
        <v>9.7165991902836701E-4</v>
      </c>
      <c r="L222" s="17" cm="1">
        <f t="array" ref="L222">INDEX(L$151:L$177,$E222)/INDEX(K$151:K$177,$E222)-1</f>
        <v>-1.6178611875100612E-3</v>
      </c>
      <c r="M222" s="17" cm="1">
        <f t="array" ref="M222">INDEX(M$151:M$177,$E222)/INDEX(L$151:L$177,$E222)-1</f>
        <v>0</v>
      </c>
      <c r="N222" s="17" cm="1">
        <f t="array" ref="N222">INDEX(N$151:N$177,$E222)/INDEX(M$151:M$177,$E222)-1</f>
        <v>-5.9957867444498936E-3</v>
      </c>
      <c r="O222" s="17" cm="1">
        <f t="array" ref="O222">INDEX(O$151:O$177,$E222)/INDEX(N$151:N$177,$E222)-1</f>
        <v>-1.3368112161721513E-2</v>
      </c>
      <c r="P222" s="17" cm="1">
        <f t="array" ref="P222">INDEX(P$151:P$177,$E222)/INDEX(O$151:O$177,$E222)-1</f>
        <v>-7.6007931262392914E-3</v>
      </c>
      <c r="Q222" s="17"/>
      <c r="R222" s="17"/>
      <c r="S222" s="17"/>
      <c r="T222" s="17"/>
      <c r="U222" s="17"/>
      <c r="V222" s="17"/>
      <c r="W222" s="17"/>
      <c r="X222" s="17"/>
      <c r="Y222" s="17"/>
      <c r="AA222" s="34"/>
      <c r="AB222" s="27"/>
    </row>
    <row r="223" spans="1:46" outlineLevel="1" x14ac:dyDescent="0.3">
      <c r="B223" t="s">
        <v>12</v>
      </c>
      <c r="C223" t="s">
        <v>13</v>
      </c>
      <c r="D223" t="s">
        <v>4</v>
      </c>
      <c r="E223" cm="1">
        <f t="array" ref="E223">_xlfn.XMATCH($C223&amp;$D223,$C$151:$C$177&amp;$D$151:$D$177)</f>
        <v>11</v>
      </c>
      <c r="F223" s="17" cm="1">
        <f t="array" ref="F223">INDEX(F$151:F$177,$E223)/INDEX(E$151:E$177,$E223)-1</f>
        <v>-3.5175879396984966E-2</v>
      </c>
      <c r="G223" s="17" cm="1">
        <f t="array" ref="G223">INDEX(G$151:G$177,$E223)/INDEX(F$151:F$177,$E223)-1</f>
        <v>-1.5625E-2</v>
      </c>
      <c r="H223" s="17" cm="1">
        <f t="array" ref="H223">INDEX(H$151:H$177,$E223)/INDEX(G$151:G$177,$E223)-1</f>
        <v>6.8783068783068835E-2</v>
      </c>
      <c r="I223" s="17" cm="1">
        <f t="array" ref="I223">INDEX(I$151:I$177,$E223)/INDEX(H$151:H$177,$E223)-1</f>
        <v>-9.9009900990099098E-3</v>
      </c>
      <c r="J223" s="17" cm="1">
        <f t="array" ref="J223">INDEX(J$151:J$177,$E223)/INDEX(I$151:I$177,$E223)-1</f>
        <v>-1.5000000000000013E-2</v>
      </c>
      <c r="K223" s="17" cm="1">
        <f t="array" ref="K223">INDEX(K$151:K$177,$E223)/INDEX(J$151:J$177,$E223)-1</f>
        <v>5.0761421319795996E-3</v>
      </c>
      <c r="L223" s="17" cm="1">
        <f t="array" ref="L223">INDEX(L$151:L$177,$E223)/INDEX(K$151:K$177,$E223)-1</f>
        <v>2.020202020202011E-2</v>
      </c>
      <c r="M223" s="17" cm="1">
        <f t="array" ref="M223">INDEX(M$151:M$177,$E223)/INDEX(L$151:L$177,$E223)-1</f>
        <v>-1.4851485148514865E-2</v>
      </c>
      <c r="N223" s="17" cm="1">
        <f t="array" ref="N223">INDEX(N$151:N$177,$E223)/INDEX(M$151:M$177,$E223)-1</f>
        <v>-5.0251256281407253E-3</v>
      </c>
      <c r="O223" s="17" cm="1">
        <f t="array" ref="O223">INDEX(O$151:O$177,$E223)/INDEX(N$151:N$177,$E223)-1</f>
        <v>0</v>
      </c>
      <c r="P223" s="17" cm="1">
        <f t="array" ref="P223">INDEX(P$151:P$177,$E223)/INDEX(O$151:O$177,$E223)-1</f>
        <v>-5.050505050505083E-3</v>
      </c>
      <c r="Q223" s="17"/>
      <c r="R223" s="17"/>
      <c r="S223" s="17"/>
      <c r="T223" s="17"/>
      <c r="U223" s="17"/>
      <c r="V223" s="17"/>
      <c r="W223" s="17"/>
      <c r="X223" s="17"/>
      <c r="Y223" s="17"/>
      <c r="AA223" s="34"/>
      <c r="AB223" s="27"/>
    </row>
    <row r="224" spans="1:46" outlineLevel="1" x14ac:dyDescent="0.3">
      <c r="B224" t="s">
        <v>12</v>
      </c>
      <c r="C224" t="s">
        <v>13</v>
      </c>
      <c r="D224" t="s">
        <v>22</v>
      </c>
      <c r="E224" cm="1">
        <f t="array" ref="E224">_xlfn.XMATCH($C224&amp;$D224,$C$151:$C$177&amp;$D$151:$D$177)</f>
        <v>21</v>
      </c>
      <c r="F224" s="17" cm="1">
        <f t="array" ref="F224">INDEX(F$151:F$177,$E224)/INDEX(E$151:E$177,$E224)-1</f>
        <v>1.7628935320792349E-2</v>
      </c>
      <c r="G224" s="17" cm="1">
        <f t="array" ref="G224">INDEX(G$151:G$177,$E224)/INDEX(F$151:F$177,$E224)-1</f>
        <v>2.5553553724294575E-2</v>
      </c>
      <c r="H224" s="17" cm="1">
        <f t="array" ref="H224">INDEX(H$151:H$177,$E224)/INDEX(G$151:G$177,$E224)-1</f>
        <v>7.112266112266119E-2</v>
      </c>
      <c r="I224" s="17" cm="1">
        <f t="array" ref="I224">INDEX(I$151:I$177,$E224)/INDEX(H$151:H$177,$E224)-1</f>
        <v>2.7367481221249657E-2</v>
      </c>
      <c r="J224" s="17" cm="1">
        <f t="array" ref="J224">INDEX(J$151:J$177,$E224)/INDEX(I$151:I$177,$E224)-1</f>
        <v>2.2652132020932969E-2</v>
      </c>
      <c r="K224" s="17" cm="1">
        <f t="array" ref="K224">INDEX(K$151:K$177,$E224)/INDEX(J$151:J$177,$E224)-1</f>
        <v>2.0607796046554494E-2</v>
      </c>
      <c r="L224" s="17" cm="1">
        <f t="array" ref="L224">INDEX(L$151:L$177,$E224)/INDEX(K$151:K$177,$E224)-1</f>
        <v>2.2952095645799142E-2</v>
      </c>
      <c r="M224" s="17" cm="1">
        <f t="array" ref="M224">INDEX(M$151:M$177,$E224)/INDEX(L$151:L$177,$E224)-1</f>
        <v>2.1048068160705036E-2</v>
      </c>
      <c r="N224" s="17" cm="1">
        <f t="array" ref="N224">INDEX(N$151:N$177,$E224)/INDEX(M$151:M$177,$E224)-1</f>
        <v>1.7494757638251146E-2</v>
      </c>
      <c r="O224" s="17" cm="1">
        <f t="array" ref="O224">INDEX(O$151:O$177,$E224)/INDEX(N$151:N$177,$E224)-1</f>
        <v>1.2663402171599003E-2</v>
      </c>
      <c r="P224" s="17" cm="1">
        <f t="array" ref="P224">INDEX(P$151:P$177,$E224)/INDEX(O$151:O$177,$E224)-1</f>
        <v>9.0907561894510991E-3</v>
      </c>
      <c r="Q224" s="17"/>
      <c r="R224" s="17"/>
      <c r="S224" s="17"/>
      <c r="T224" s="17"/>
      <c r="U224" s="17"/>
      <c r="V224" s="17"/>
      <c r="W224" s="17"/>
      <c r="X224" s="17"/>
      <c r="Y224" s="17"/>
      <c r="AA224" s="34"/>
      <c r="AB224" s="27"/>
    </row>
    <row r="225" spans="2:28" outlineLevel="1" x14ac:dyDescent="0.3">
      <c r="B225" t="s">
        <v>14</v>
      </c>
      <c r="C225" t="s">
        <v>15</v>
      </c>
      <c r="D225" t="s">
        <v>2</v>
      </c>
      <c r="E225" cm="1">
        <f t="array" ref="E225">_xlfn.XMATCH($C225&amp;$D225,$C$151:$C$177&amp;$D$151:$D$177)</f>
        <v>2</v>
      </c>
      <c r="F225" s="17" cm="1">
        <f t="array" ref="F225">INDEX(F$151:F$177,$E225)/INDEX(E$151:E$177,$E225)-1</f>
        <v>1.1444251104269831E-2</v>
      </c>
      <c r="G225" s="17" cm="1">
        <f t="array" ref="G225">INDEX(G$151:G$177,$E225)/INDEX(F$151:F$177,$E225)-1</f>
        <v>1.5830741745517019E-2</v>
      </c>
      <c r="H225" s="17" cm="1">
        <f t="array" ref="H225">INDEX(H$151:H$177,$E225)/INDEX(G$151:G$177,$E225)-1</f>
        <v>-5.7174029865329157E-2</v>
      </c>
      <c r="I225" s="17" cm="1">
        <f t="array" ref="I225">INDEX(I$151:I$177,$E225)/INDEX(H$151:H$177,$E225)-1</f>
        <v>3.4025354934539287E-3</v>
      </c>
      <c r="J225" s="17" cm="1">
        <f t="array" ref="J225">INDEX(J$151:J$177,$E225)/INDEX(I$151:I$177,$E225)-1</f>
        <v>1.6300886479043042E-2</v>
      </c>
      <c r="K225" s="17" cm="1">
        <f t="array" ref="K225">INDEX(K$151:K$177,$E225)/INDEX(J$151:J$177,$E225)-1</f>
        <v>1.3464991023339312E-2</v>
      </c>
      <c r="L225" s="17" cm="1">
        <f t="array" ref="L225">INDEX(L$151:L$177,$E225)/INDEX(K$151:K$177,$E225)-1</f>
        <v>1.450607483663946E-2</v>
      </c>
      <c r="M225" s="17" cm="1">
        <f t="array" ref="M225">INDEX(M$151:M$177,$E225)/INDEX(L$151:L$177,$E225)-1</f>
        <v>1.8005106663371961E-2</v>
      </c>
      <c r="N225" s="17" cm="1">
        <f t="array" ref="N225">INDEX(N$151:N$177,$E225)/INDEX(M$151:M$177,$E225)-1</f>
        <v>1.4400417489239148E-2</v>
      </c>
      <c r="O225" s="17" cm="1">
        <f t="array" ref="O225">INDEX(O$151:O$177,$E225)/INDEX(N$151:N$177,$E225)-1</f>
        <v>1.3268107153727948E-2</v>
      </c>
      <c r="P225" s="17" cm="1">
        <f t="array" ref="P225">INDEX(P$151:P$177,$E225)/INDEX(O$151:O$177,$E225)-1</f>
        <v>5.8302100355784869E-3</v>
      </c>
      <c r="Q225" s="17"/>
      <c r="R225" s="17"/>
      <c r="S225" s="17"/>
      <c r="T225" s="17"/>
      <c r="U225" s="17"/>
      <c r="V225" s="17"/>
      <c r="W225" s="17"/>
      <c r="X225" s="17"/>
      <c r="Y225" s="17"/>
      <c r="AA225" s="34"/>
      <c r="AB225" s="27"/>
    </row>
    <row r="226" spans="2:28" outlineLevel="1" x14ac:dyDescent="0.3">
      <c r="B226" t="s">
        <v>14</v>
      </c>
      <c r="C226" t="s">
        <v>15</v>
      </c>
      <c r="D226" t="s">
        <v>3</v>
      </c>
      <c r="E226" cm="1">
        <f t="array" ref="E226">_xlfn.XMATCH($C226&amp;$D226,$C$151:$C$177&amp;$D$151:$D$177)</f>
        <v>7</v>
      </c>
      <c r="F226" s="17" cm="1">
        <f t="array" ref="F226">INDEX(F$151:F$177,$E226)/INDEX(E$151:E$177,$E226)-1</f>
        <v>1.584462049578339E-2</v>
      </c>
      <c r="G226" s="17" cm="1">
        <f t="array" ref="G226">INDEX(G$151:G$177,$E226)/INDEX(F$151:F$177,$E226)-1</f>
        <v>1.5597484276729467E-2</v>
      </c>
      <c r="H226" s="17" cm="1">
        <f t="array" ref="H226">INDEX(H$151:H$177,$E226)/INDEX(G$151:G$177,$E226)-1</f>
        <v>-2.0312112955164774E-2</v>
      </c>
      <c r="I226" s="17" cm="1">
        <f t="array" ref="I226">INDEX(I$151:I$177,$E226)/INDEX(H$151:H$177,$E226)-1</f>
        <v>5.3097345132744334E-3</v>
      </c>
      <c r="J226" s="17" cm="1">
        <f t="array" ref="J226">INDEX(J$151:J$177,$E226)/INDEX(I$151:I$177,$E226)-1</f>
        <v>1.2575452716297786E-2</v>
      </c>
      <c r="K226" s="17" cm="1">
        <f t="array" ref="K226">INDEX(K$151:K$177,$E226)/INDEX(J$151:J$177,$E226)-1</f>
        <v>1.6145057128663654E-2</v>
      </c>
      <c r="L226" s="17" cm="1">
        <f t="array" ref="L226">INDEX(L$151:L$177,$E226)/INDEX(K$151:K$177,$E226)-1</f>
        <v>1.4666340747984119E-3</v>
      </c>
      <c r="M226" s="17" cm="1">
        <f t="array" ref="M226">INDEX(M$151:M$177,$E226)/INDEX(L$151:L$177,$E226)-1</f>
        <v>0</v>
      </c>
      <c r="N226" s="17" cm="1">
        <f t="array" ref="N226">INDEX(N$151:N$177,$E226)/INDEX(M$151:M$177,$E226)-1</f>
        <v>-5.4918232853307103E-4</v>
      </c>
      <c r="O226" s="17" cm="1">
        <f t="array" ref="O226">INDEX(O$151:O$177,$E226)/INDEX(N$151:N$177,$E226)-1</f>
        <v>6.513218145185462E-4</v>
      </c>
      <c r="P226" s="17" cm="1">
        <f t="array" ref="P226">INDEX(P$151:P$177,$E226)/INDEX(O$151:O$177,$E226)-1</f>
        <v>6.3039715020485332E-4</v>
      </c>
      <c r="Q226" s="17"/>
      <c r="R226" s="17"/>
      <c r="S226" s="17"/>
      <c r="T226" s="17"/>
      <c r="U226" s="17"/>
      <c r="V226" s="17"/>
      <c r="W226" s="17"/>
      <c r="X226" s="17"/>
      <c r="Y226" s="17"/>
      <c r="AA226" s="34"/>
      <c r="AB226" s="27"/>
    </row>
    <row r="227" spans="2:28" outlineLevel="1" x14ac:dyDescent="0.3">
      <c r="B227" t="s">
        <v>14</v>
      </c>
      <c r="C227" t="s">
        <v>15</v>
      </c>
      <c r="D227" t="s">
        <v>4</v>
      </c>
      <c r="E227" cm="1">
        <f t="array" ref="E227">_xlfn.XMATCH($C227&amp;$D227,$C$151:$C$177&amp;$D$151:$D$177)</f>
        <v>12</v>
      </c>
      <c r="F227" s="17" cm="1">
        <f t="array" ref="F227">INDEX(F$151:F$177,$E227)/INDEX(E$151:E$177,$E227)-1</f>
        <v>-0.11864406779661019</v>
      </c>
      <c r="G227" s="17" cm="1">
        <f t="array" ref="G227">INDEX(G$151:G$177,$E227)/INDEX(F$151:F$177,$E227)-1</f>
        <v>-1.9230769230769273E-2</v>
      </c>
      <c r="H227" s="17" cm="1">
        <f t="array" ref="H227">INDEX(H$151:H$177,$E227)/INDEX(G$151:G$177,$E227)-1</f>
        <v>-0.10784313725490191</v>
      </c>
      <c r="I227" s="17" cm="1">
        <f t="array" ref="I227">INDEX(I$151:I$177,$E227)/INDEX(H$151:H$177,$E227)-1</f>
        <v>0</v>
      </c>
      <c r="J227" s="17" cm="1">
        <f t="array" ref="J227">INDEX(J$151:J$177,$E227)/INDEX(I$151:I$177,$E227)-1</f>
        <v>0</v>
      </c>
      <c r="K227" s="17" cm="1">
        <f t="array" ref="K227">INDEX(K$151:K$177,$E227)/INDEX(J$151:J$177,$E227)-1</f>
        <v>2.19780219780219E-2</v>
      </c>
      <c r="L227" s="17" cm="1">
        <f t="array" ref="L227">INDEX(L$151:L$177,$E227)/INDEX(K$151:K$177,$E227)-1</f>
        <v>3.2258064516129004E-2</v>
      </c>
      <c r="M227" s="17" cm="1">
        <f t="array" ref="M227">INDEX(M$151:M$177,$E227)/INDEX(L$151:L$177,$E227)-1</f>
        <v>3.125E-2</v>
      </c>
      <c r="N227" s="17" cm="1">
        <f t="array" ref="N227">INDEX(N$151:N$177,$E227)/INDEX(M$151:M$177,$E227)-1</f>
        <v>9.2525252525252899E-3</v>
      </c>
      <c r="O227" s="17" cm="1">
        <f t="array" ref="O227">INDEX(O$151:O$177,$E227)/INDEX(N$151:N$177,$E227)-1</f>
        <v>3.3428079586852455E-3</v>
      </c>
      <c r="P227" s="17" cm="1">
        <f t="array" ref="P227">INDEX(P$151:P$177,$E227)/INDEX(O$151:O$177,$E227)-1</f>
        <v>1.7456359102244301E-2</v>
      </c>
      <c r="Q227" s="17"/>
      <c r="R227" s="17"/>
      <c r="S227" s="17"/>
      <c r="T227" s="17"/>
      <c r="U227" s="17"/>
      <c r="V227" s="17"/>
      <c r="W227" s="17"/>
      <c r="X227" s="17"/>
      <c r="Y227" s="17"/>
      <c r="AA227" s="34"/>
      <c r="AB227" s="27"/>
    </row>
    <row r="228" spans="2:28" outlineLevel="1" x14ac:dyDescent="0.3">
      <c r="B228" t="s">
        <v>14</v>
      </c>
      <c r="C228" t="s">
        <v>15</v>
      </c>
      <c r="D228" t="s">
        <v>22</v>
      </c>
      <c r="E228" cm="1">
        <f t="array" ref="E228">_xlfn.XMATCH($C228&amp;$D228,$C$151:$C$177&amp;$D$151:$D$177)</f>
        <v>22</v>
      </c>
      <c r="F228" s="17" cm="1">
        <f t="array" ref="F228">INDEX(F$151:F$177,$E228)/INDEX(E$151:E$177,$E228)-1</f>
        <v>1.1473534067932167E-2</v>
      </c>
      <c r="G228" s="17" cm="1">
        <f t="array" ref="G228">INDEX(G$151:G$177,$E228)/INDEX(F$151:F$177,$E228)-1</f>
        <v>1.5759867350575663E-2</v>
      </c>
      <c r="H228" s="17" cm="1">
        <f t="array" ref="H228">INDEX(H$151:H$177,$E228)/INDEX(G$151:G$177,$E228)-1</f>
        <v>-5.4982608165008884E-2</v>
      </c>
      <c r="I228" s="17" cm="1">
        <f t="array" ref="I228">INDEX(I$151:I$177,$E228)/INDEX(H$151:H$177,$E228)-1</f>
        <v>3.5193077618493884E-3</v>
      </c>
      <c r="J228" s="17" cm="1">
        <f t="array" ref="J228">INDEX(J$151:J$177,$E228)/INDEX(I$151:I$177,$E228)-1</f>
        <v>1.6038737492358734E-2</v>
      </c>
      <c r="K228" s="17" cm="1">
        <f t="array" ref="K228">INDEX(K$151:K$177,$E228)/INDEX(J$151:J$177,$E228)-1</f>
        <v>1.3648094491679696E-2</v>
      </c>
      <c r="L228" s="17" cm="1">
        <f t="array" ref="L228">INDEX(L$151:L$177,$E228)/INDEX(K$151:K$177,$E228)-1</f>
        <v>1.3698630136986356E-2</v>
      </c>
      <c r="M228" s="17" cm="1">
        <f t="array" ref="M228">INDEX(M$151:M$177,$E228)/INDEX(L$151:L$177,$E228)-1</f>
        <v>1.6888039693056855E-2</v>
      </c>
      <c r="N228" s="17" cm="1">
        <f t="array" ref="N228">INDEX(N$151:N$177,$E228)/INDEX(M$151:M$177,$E228)-1</f>
        <v>1.3464602842682583E-2</v>
      </c>
      <c r="O228" s="17" cm="1">
        <f t="array" ref="O228">INDEX(O$151:O$177,$E228)/INDEX(N$151:N$177,$E228)-1</f>
        <v>1.2480842733002762E-2</v>
      </c>
      <c r="P228" s="17" cm="1">
        <f t="array" ref="P228">INDEX(P$151:P$177,$E228)/INDEX(O$151:O$177,$E228)-1</f>
        <v>5.532793125021751E-3</v>
      </c>
      <c r="Q228" s="17"/>
      <c r="R228" s="17"/>
      <c r="S228" s="17"/>
      <c r="T228" s="17"/>
      <c r="U228" s="17"/>
      <c r="V228" s="17"/>
      <c r="W228" s="17"/>
      <c r="X228" s="17"/>
      <c r="Y228" s="17"/>
      <c r="AA228" s="34"/>
      <c r="AB228" s="27"/>
    </row>
    <row r="229" spans="2:28" outlineLevel="1" x14ac:dyDescent="0.3">
      <c r="B229" t="s">
        <v>16</v>
      </c>
      <c r="C229" t="s">
        <v>17</v>
      </c>
      <c r="D229" t="s">
        <v>2</v>
      </c>
      <c r="E229" cm="1">
        <f t="array" ref="E229">_xlfn.XMATCH($C229&amp;$D229,$C$151:$C$177&amp;$D$151:$D$177)</f>
        <v>3</v>
      </c>
      <c r="F229" s="17" cm="1">
        <f t="array" ref="F229">INDEX(F$151:F$177,$E229)/INDEX(E$151:E$177,$E229)-1</f>
        <v>-7.022209779768529E-3</v>
      </c>
      <c r="G229" s="17" cm="1">
        <f t="array" ref="G229">INDEX(G$151:G$177,$E229)/INDEX(F$151:F$177,$E229)-1</f>
        <v>3.1835161995159567E-3</v>
      </c>
      <c r="H229" s="17" cm="1">
        <f t="array" ref="H229">INDEX(H$151:H$177,$E229)/INDEX(G$151:G$177,$E229)-1</f>
        <v>3.7120741946439217E-3</v>
      </c>
      <c r="I229" s="17" cm="1">
        <f t="array" ref="I229">INDEX(I$151:I$177,$E229)/INDEX(H$151:H$177,$E229)-1</f>
        <v>7.3966913223044717E-3</v>
      </c>
      <c r="J229" s="17" cm="1">
        <f t="array" ref="J229">INDEX(J$151:J$177,$E229)/INDEX(I$151:I$177,$E229)-1</f>
        <v>1.3179228239218022E-2</v>
      </c>
      <c r="K229" s="17" cm="1">
        <f t="array" ref="K229">INDEX(K$151:K$177,$E229)/INDEX(J$151:J$177,$E229)-1</f>
        <v>1.3247833939144638E-2</v>
      </c>
      <c r="L229" s="17" cm="1">
        <f t="array" ref="L229">INDEX(L$151:L$177,$E229)/INDEX(K$151:K$177,$E229)-1</f>
        <v>1.1811156861639027E-2</v>
      </c>
      <c r="M229" s="17" cm="1">
        <f t="array" ref="M229">INDEX(M$151:M$177,$E229)/INDEX(L$151:L$177,$E229)-1</f>
        <v>1.0547205993845621E-2</v>
      </c>
      <c r="N229" s="17" cm="1">
        <f t="array" ref="N229">INDEX(N$151:N$177,$E229)/INDEX(M$151:M$177,$E229)-1</f>
        <v>7.1162205697390402E-3</v>
      </c>
      <c r="O229" s="17" cm="1">
        <f t="array" ref="O229">INDEX(O$151:O$177,$E229)/INDEX(N$151:N$177,$E229)-1</f>
        <v>1.0407195206116882E-3</v>
      </c>
      <c r="P229" s="17" cm="1">
        <f t="array" ref="P229">INDEX(P$151:P$177,$E229)/INDEX(O$151:O$177,$E229)-1</f>
        <v>-3.1955175206286324E-3</v>
      </c>
      <c r="Q229" s="17"/>
      <c r="R229" s="17"/>
      <c r="S229" s="17"/>
      <c r="T229" s="17"/>
      <c r="U229" s="17"/>
      <c r="V229" s="17"/>
      <c r="W229" s="17"/>
      <c r="X229" s="17"/>
      <c r="Y229" s="17"/>
      <c r="AA229" s="34"/>
      <c r="AB229" s="27"/>
    </row>
    <row r="230" spans="2:28" outlineLevel="1" x14ac:dyDescent="0.3">
      <c r="B230" t="s">
        <v>16</v>
      </c>
      <c r="C230" t="s">
        <v>17</v>
      </c>
      <c r="D230" t="s">
        <v>3</v>
      </c>
      <c r="E230" cm="1">
        <f t="array" ref="E230">_xlfn.XMATCH($C230&amp;$D230,$C$151:$C$177&amp;$D$151:$D$177)</f>
        <v>8</v>
      </c>
      <c r="F230" s="17" cm="1">
        <f t="array" ref="F230">INDEX(F$151:F$177,$E230)/INDEX(E$151:E$177,$E230)-1</f>
        <v>6.110868616324705E-3</v>
      </c>
      <c r="G230" s="17" cm="1">
        <f t="array" ref="G230">INDEX(G$151:G$177,$E230)/INDEX(F$151:F$177,$E230)-1</f>
        <v>4.7722342733189649E-3</v>
      </c>
      <c r="H230" s="17" cm="1">
        <f t="array" ref="H230">INDEX(H$151:H$177,$E230)/INDEX(G$151:G$177,$E230)-1</f>
        <v>6.4766839378238572E-3</v>
      </c>
      <c r="I230" s="17" cm="1">
        <f t="array" ref="I230">INDEX(I$151:I$177,$E230)/INDEX(H$151:H$177,$E230)-1</f>
        <v>1.2441012441012367E-2</v>
      </c>
      <c r="J230" s="17" cm="1">
        <f t="array" ref="J230">INDEX(J$151:J$177,$E230)/INDEX(I$151:I$177,$E230)-1</f>
        <v>1.4830508474576343E-2</v>
      </c>
      <c r="K230" s="17" cm="1">
        <f t="array" ref="K230">INDEX(K$151:K$177,$E230)/INDEX(J$151:J$177,$E230)-1</f>
        <v>1.2943632567849583E-2</v>
      </c>
      <c r="L230" s="17" cm="1">
        <f t="array" ref="L230">INDEX(L$151:L$177,$E230)/INDEX(K$151:K$177,$E230)-1</f>
        <v>9.8928276999175058E-3</v>
      </c>
      <c r="M230" s="17" cm="1">
        <f t="array" ref="M230">INDEX(M$151:M$177,$E230)/INDEX(L$151:L$177,$E230)-1</f>
        <v>6.9387755102041648E-3</v>
      </c>
      <c r="N230" s="17" cm="1">
        <f t="array" ref="N230">INDEX(N$151:N$177,$E230)/INDEX(M$151:M$177,$E230)-1</f>
        <v>7.2963113092825438E-3</v>
      </c>
      <c r="O230" s="17" cm="1">
        <f t="array" ref="O230">INDEX(O$151:O$177,$E230)/INDEX(N$151:N$177,$E230)-1</f>
        <v>5.6338028169014009E-3</v>
      </c>
      <c r="P230" s="17" cm="1">
        <f t="array" ref="P230">INDEX(P$151:P$177,$E230)/INDEX(O$151:O$177,$E230)-1</f>
        <v>8.4033613445377853E-3</v>
      </c>
      <c r="Q230" s="17"/>
      <c r="R230" s="17"/>
      <c r="S230" s="17"/>
      <c r="T230" s="17"/>
      <c r="U230" s="17"/>
      <c r="V230" s="17"/>
      <c r="W230" s="17"/>
      <c r="X230" s="17"/>
      <c r="Y230" s="17"/>
      <c r="AA230" s="34"/>
      <c r="AB230" s="27"/>
    </row>
    <row r="231" spans="2:28" outlineLevel="1" x14ac:dyDescent="0.3">
      <c r="B231" t="s">
        <v>16</v>
      </c>
      <c r="C231" t="s">
        <v>17</v>
      </c>
      <c r="D231" t="s">
        <v>4</v>
      </c>
      <c r="E231" cm="1">
        <f t="array" ref="E231">_xlfn.XMATCH($C231&amp;$D231,$C$151:$C$177&amp;$D$151:$D$177)</f>
        <v>13</v>
      </c>
      <c r="F231" s="17" cm="1">
        <f t="array" ref="F231">INDEX(F$151:F$177,$E231)/INDEX(E$151:E$177,$E231)-1</f>
        <v>-1.538461538461533E-2</v>
      </c>
      <c r="G231" s="17" cm="1">
        <f t="array" ref="G231">INDEX(G$151:G$177,$E231)/INDEX(F$151:F$177,$E231)-1</f>
        <v>-3.645833333333337E-2</v>
      </c>
      <c r="H231" s="17" cm="1">
        <f t="array" ref="H231">INDEX(H$151:H$177,$E231)/INDEX(G$151:G$177,$E231)-1</f>
        <v>-1.6216216216216162E-2</v>
      </c>
      <c r="I231" s="17" cm="1">
        <f t="array" ref="I231">INDEX(I$151:I$177,$E231)/INDEX(H$151:H$177,$E231)-1</f>
        <v>5.494505494505475E-3</v>
      </c>
      <c r="J231" s="17" cm="1">
        <f t="array" ref="J231">INDEX(J$151:J$177,$E231)/INDEX(I$151:I$177,$E231)-1</f>
        <v>-5.464480874316946E-3</v>
      </c>
      <c r="K231" s="17" cm="1">
        <f t="array" ref="K231">INDEX(K$151:K$177,$E231)/INDEX(J$151:J$177,$E231)-1</f>
        <v>-5.494505494505475E-3</v>
      </c>
      <c r="L231" s="17" cm="1">
        <f t="array" ref="L231">INDEX(L$151:L$177,$E231)/INDEX(K$151:K$177,$E231)-1</f>
        <v>5.5248618784531356E-3</v>
      </c>
      <c r="M231" s="17" cm="1">
        <f t="array" ref="M231">INDEX(M$151:M$177,$E231)/INDEX(L$151:L$177,$E231)-1</f>
        <v>-5.494505494505475E-3</v>
      </c>
      <c r="N231" s="17" cm="1">
        <f t="array" ref="N231">INDEX(N$151:N$177,$E231)/INDEX(M$151:M$177,$E231)-1</f>
        <v>-1.1049723756906049E-2</v>
      </c>
      <c r="O231" s="17" cm="1">
        <f t="array" ref="O231">INDEX(O$151:O$177,$E231)/INDEX(N$151:N$177,$E231)-1</f>
        <v>-1.1173184357541888E-2</v>
      </c>
      <c r="P231" s="17" cm="1">
        <f t="array" ref="P231">INDEX(P$151:P$177,$E231)/INDEX(O$151:O$177,$E231)-1</f>
        <v>-5.6497175141242417E-3</v>
      </c>
      <c r="Q231" s="17"/>
      <c r="R231" s="17"/>
      <c r="S231" s="17"/>
      <c r="T231" s="17"/>
      <c r="U231" s="17"/>
      <c r="V231" s="17"/>
      <c r="W231" s="17"/>
      <c r="X231" s="17"/>
      <c r="Y231" s="17"/>
      <c r="AA231" s="34"/>
      <c r="AB231" s="27"/>
    </row>
    <row r="232" spans="2:28" outlineLevel="1" x14ac:dyDescent="0.3">
      <c r="B232" t="s">
        <v>16</v>
      </c>
      <c r="C232" t="s">
        <v>17</v>
      </c>
      <c r="D232" t="s">
        <v>22</v>
      </c>
      <c r="E232" cm="1">
        <f t="array" ref="E232">_xlfn.XMATCH($C232&amp;$D232,$C$151:$C$177&amp;$D$151:$D$177)</f>
        <v>23</v>
      </c>
      <c r="F232" s="17" cm="1">
        <f t="array" ref="F232">INDEX(F$151:F$177,$E232)/INDEX(E$151:E$177,$E232)-1</f>
        <v>-6.6996168408642864E-3</v>
      </c>
      <c r="G232" s="17" cm="1">
        <f t="array" ref="G232">INDEX(G$151:G$177,$E232)/INDEX(F$151:F$177,$E232)-1</f>
        <v>3.1384453853440242E-3</v>
      </c>
      <c r="H232" s="17" cm="1">
        <f t="array" ref="H232">INDEX(H$151:H$177,$E232)/INDEX(G$151:G$177,$E232)-1</f>
        <v>3.7429748117134842E-3</v>
      </c>
      <c r="I232" s="17" cm="1">
        <f t="array" ref="I232">INDEX(I$151:I$177,$E232)/INDEX(H$151:H$177,$E232)-1</f>
        <v>7.5260407811668095E-3</v>
      </c>
      <c r="J232" s="17" cm="1">
        <f t="array" ref="J232">INDEX(J$151:J$177,$E232)/INDEX(I$151:I$177,$E232)-1</f>
        <v>1.3184686863686901E-2</v>
      </c>
      <c r="K232" s="17" cm="1">
        <f t="array" ref="K232">INDEX(K$151:K$177,$E232)/INDEX(J$151:J$177,$E232)-1</f>
        <v>1.3201869802249577E-2</v>
      </c>
      <c r="L232" s="17" cm="1">
        <f t="array" ref="L232">INDEX(L$151:L$177,$E232)/INDEX(K$151:K$177,$E232)-1</f>
        <v>1.1747687721912925E-2</v>
      </c>
      <c r="M232" s="17" cm="1">
        <f t="array" ref="M232">INDEX(M$151:M$177,$E232)/INDEX(L$151:L$177,$E232)-1</f>
        <v>1.0419825830769947E-2</v>
      </c>
      <c r="N232" s="17" cm="1">
        <f t="array" ref="N232">INDEX(N$151:N$177,$E232)/INDEX(M$151:M$177,$E232)-1</f>
        <v>7.0857363377141436E-3</v>
      </c>
      <c r="O232" s="17" cm="1">
        <f t="array" ref="O232">INDEX(O$151:O$177,$E232)/INDEX(N$151:N$177,$E232)-1</f>
        <v>1.1389400406611738E-3</v>
      </c>
      <c r="P232" s="17" cm="1">
        <f t="array" ref="P232">INDEX(P$151:P$177,$E232)/INDEX(O$151:O$177,$E232)-1</f>
        <v>-2.8919556850319772E-3</v>
      </c>
      <c r="Q232" s="17"/>
      <c r="R232" s="17"/>
      <c r="S232" s="17"/>
      <c r="T232" s="17"/>
      <c r="U232" s="17"/>
      <c r="V232" s="17"/>
      <c r="W232" s="17"/>
      <c r="X232" s="17"/>
      <c r="Y232" s="17"/>
      <c r="AA232" s="34"/>
      <c r="AB232" s="27"/>
    </row>
    <row r="233" spans="2:28" outlineLevel="1" x14ac:dyDescent="0.3">
      <c r="B233" t="s">
        <v>16</v>
      </c>
      <c r="C233" t="s">
        <v>18</v>
      </c>
      <c r="D233" t="s">
        <v>2</v>
      </c>
      <c r="E233" cm="1">
        <f t="array" ref="E233">_xlfn.XMATCH($C233&amp;$D233,$C$151:$C$177&amp;$D$151:$D$177)</f>
        <v>4</v>
      </c>
      <c r="F233" s="17" cm="1">
        <f t="array" ref="F233">INDEX(F$151:F$177,$E233)/INDEX(E$151:E$177,$E233)-1</f>
        <v>5.7432196890470077E-3</v>
      </c>
      <c r="G233" s="17" cm="1">
        <f t="array" ref="G233">INDEX(G$151:G$177,$E233)/INDEX(F$151:F$177,$E233)-1</f>
        <v>1.1004913217160794E-2</v>
      </c>
      <c r="H233" s="17" cm="1">
        <f t="array" ref="H233">INDEX(H$151:H$177,$E233)/INDEX(G$151:G$177,$E233)-1</f>
        <v>1.2967867458623772E-2</v>
      </c>
      <c r="I233" s="17" cm="1">
        <f t="array" ref="I233">INDEX(I$151:I$177,$E233)/INDEX(H$151:H$177,$E233)-1</f>
        <v>1.4316416496031659E-2</v>
      </c>
      <c r="J233" s="17" cm="1">
        <f t="array" ref="J233">INDEX(J$151:J$177,$E233)/INDEX(I$151:I$177,$E233)-1</f>
        <v>1.6433373930162309E-2</v>
      </c>
      <c r="K233" s="17" cm="1">
        <f t="array" ref="K233">INDEX(K$151:K$177,$E233)/INDEX(J$151:J$177,$E233)-1</f>
        <v>1.778445276081686E-2</v>
      </c>
      <c r="L233" s="17" cm="1">
        <f t="array" ref="L233">INDEX(L$151:L$177,$E233)/INDEX(K$151:K$177,$E233)-1</f>
        <v>1.6965689634318437E-2</v>
      </c>
      <c r="M233" s="17" cm="1">
        <f t="array" ref="M233">INDEX(M$151:M$177,$E233)/INDEX(L$151:L$177,$E233)-1</f>
        <v>1.4026435350740218E-2</v>
      </c>
      <c r="N233" s="17" cm="1">
        <f t="array" ref="N233">INDEX(N$151:N$177,$E233)/INDEX(M$151:M$177,$E233)-1</f>
        <v>9.5317778055798996E-3</v>
      </c>
      <c r="O233" s="17" cm="1">
        <f t="array" ref="O233">INDEX(O$151:O$177,$E233)/INDEX(N$151:N$177,$E233)-1</f>
        <v>5.9795363535672941E-3</v>
      </c>
      <c r="P233" s="17" cm="1">
        <f t="array" ref="P233">INDEX(P$151:P$177,$E233)/INDEX(O$151:O$177,$E233)-1</f>
        <v>1.655386937072123E-3</v>
      </c>
      <c r="Q233" s="17"/>
      <c r="R233" s="17"/>
      <c r="S233" s="17"/>
      <c r="T233" s="17"/>
      <c r="U233" s="17"/>
      <c r="V233" s="17"/>
      <c r="W233" s="17"/>
      <c r="X233" s="17"/>
      <c r="Y233" s="17"/>
      <c r="AA233" s="34"/>
      <c r="AB233" s="27"/>
    </row>
    <row r="234" spans="2:28" outlineLevel="1" x14ac:dyDescent="0.3">
      <c r="B234" t="s">
        <v>16</v>
      </c>
      <c r="C234" t="s">
        <v>18</v>
      </c>
      <c r="D234" t="s">
        <v>3</v>
      </c>
      <c r="E234" cm="1">
        <f t="array" ref="E234">_xlfn.XMATCH($C234&amp;$D234,$C$151:$C$177&amp;$D$151:$D$177)</f>
        <v>9</v>
      </c>
      <c r="F234" s="17" cm="1">
        <f t="array" ref="F234">INDEX(F$151:F$177,$E234)/INDEX(E$151:E$177,$E234)-1</f>
        <v>1.749375223134586E-2</v>
      </c>
      <c r="G234" s="17" cm="1">
        <f t="array" ref="G234">INDEX(G$151:G$177,$E234)/INDEX(F$151:F$177,$E234)-1</f>
        <v>1.4385964912280613E-2</v>
      </c>
      <c r="H234" s="17" cm="1">
        <f t="array" ref="H234">INDEX(H$151:H$177,$E234)/INDEX(G$151:G$177,$E234)-1</f>
        <v>1.3490141819439749E-2</v>
      </c>
      <c r="I234" s="17" cm="1">
        <f t="array" ref="I234">INDEX(I$151:I$177,$E234)/INDEX(H$151:H$177,$E234)-1</f>
        <v>1.5699658703071773E-2</v>
      </c>
      <c r="J234" s="17" cm="1">
        <f t="array" ref="J234">INDEX(J$151:J$177,$E234)/INDEX(I$151:I$177,$E234)-1</f>
        <v>1.4784946236559238E-2</v>
      </c>
      <c r="K234" s="17" cm="1">
        <f t="array" ref="K234">INDEX(K$151:K$177,$E234)/INDEX(J$151:J$177,$E234)-1</f>
        <v>1.0264900662251719E-2</v>
      </c>
      <c r="L234" s="17" cm="1">
        <f t="array" ref="L234">INDEX(L$151:L$177,$E234)/INDEX(K$151:K$177,$E234)-1</f>
        <v>6.5552277941649528E-4</v>
      </c>
      <c r="M234" s="17" cm="1">
        <f t="array" ref="M234">INDEX(M$151:M$177,$E234)/INDEX(L$151:L$177,$E234)-1</f>
        <v>-3.9305601048149619E-3</v>
      </c>
      <c r="N234" s="17" cm="1">
        <f t="array" ref="N234">INDEX(N$151:N$177,$E234)/INDEX(M$151:M$177,$E234)-1</f>
        <v>2.959552778691199E-3</v>
      </c>
      <c r="O234" s="17" cm="1">
        <f t="array" ref="O234">INDEX(O$151:O$177,$E234)/INDEX(N$151:N$177,$E234)-1</f>
        <v>4.2622950819672933E-3</v>
      </c>
      <c r="P234" s="17" cm="1">
        <f t="array" ref="P234">INDEX(P$151:P$177,$E234)/INDEX(O$151:O$177,$E234)-1</f>
        <v>-2.9382957884427352E-3</v>
      </c>
      <c r="Q234" s="17"/>
      <c r="R234" s="17"/>
      <c r="S234" s="17"/>
      <c r="T234" s="17"/>
      <c r="U234" s="17"/>
      <c r="V234" s="17"/>
      <c r="W234" s="17"/>
      <c r="X234" s="17"/>
      <c r="Y234" s="17"/>
      <c r="AA234" s="34"/>
      <c r="AB234" s="27"/>
    </row>
    <row r="235" spans="2:28" outlineLevel="1" x14ac:dyDescent="0.3">
      <c r="B235" t="s">
        <v>16</v>
      </c>
      <c r="C235" t="s">
        <v>18</v>
      </c>
      <c r="D235" t="s">
        <v>4</v>
      </c>
      <c r="E235" cm="1">
        <f t="array" ref="E235">_xlfn.XMATCH($C235&amp;$D235,$C$151:$C$177&amp;$D$151:$D$177)</f>
        <v>14</v>
      </c>
      <c r="F235" s="17" cm="1">
        <f t="array" ref="F235">INDEX(F$151:F$177,$E235)/INDEX(E$151:E$177,$E235)-1</f>
        <v>-1.7793594306049876E-2</v>
      </c>
      <c r="G235" s="17" cm="1">
        <f t="array" ref="G235">INDEX(G$151:G$177,$E235)/INDEX(F$151:F$177,$E235)-1</f>
        <v>0</v>
      </c>
      <c r="H235" s="17" cm="1">
        <f t="array" ref="H235">INDEX(H$151:H$177,$E235)/INDEX(G$151:G$177,$E235)-1</f>
        <v>-1.0869565217391353E-2</v>
      </c>
      <c r="I235" s="17" cm="1">
        <f t="array" ref="I235">INDEX(I$151:I$177,$E235)/INDEX(H$151:H$177,$E235)-1</f>
        <v>-2.5641025641025661E-2</v>
      </c>
      <c r="J235" s="17" cm="1">
        <f t="array" ref="J235">INDEX(J$151:J$177,$E235)/INDEX(I$151:I$177,$E235)-1</f>
        <v>-2.2556390977443663E-2</v>
      </c>
      <c r="K235" s="17" cm="1">
        <f t="array" ref="K235">INDEX(K$151:K$177,$E235)/INDEX(J$151:J$177,$E235)-1</f>
        <v>3.8461538461538325E-3</v>
      </c>
      <c r="L235" s="17" cm="1">
        <f t="array" ref="L235">INDEX(L$151:L$177,$E235)/INDEX(K$151:K$177,$E235)-1</f>
        <v>-1.1494252873563204E-2</v>
      </c>
      <c r="M235" s="17" cm="1">
        <f t="array" ref="M235">INDEX(M$151:M$177,$E235)/INDEX(L$151:L$177,$E235)-1</f>
        <v>-1.9379844961240345E-2</v>
      </c>
      <c r="N235" s="17" cm="1">
        <f t="array" ref="N235">INDEX(N$151:N$177,$E235)/INDEX(M$151:M$177,$E235)-1</f>
        <v>-7.905138339920903E-3</v>
      </c>
      <c r="O235" s="17" cm="1">
        <f t="array" ref="O235">INDEX(O$151:O$177,$E235)/INDEX(N$151:N$177,$E235)-1</f>
        <v>-7.9681274900398336E-3</v>
      </c>
      <c r="P235" s="17" cm="1">
        <f t="array" ref="P235">INDEX(P$151:P$177,$E235)/INDEX(O$151:O$177,$E235)-1</f>
        <v>-4.0160642570281624E-3</v>
      </c>
      <c r="Q235" s="17"/>
      <c r="R235" s="17"/>
      <c r="S235" s="17"/>
      <c r="T235" s="17"/>
      <c r="U235" s="17"/>
      <c r="V235" s="17"/>
      <c r="W235" s="17"/>
      <c r="X235" s="17"/>
      <c r="Y235" s="17"/>
      <c r="AA235" s="34"/>
      <c r="AB235" s="27"/>
    </row>
    <row r="236" spans="2:28" outlineLevel="1" x14ac:dyDescent="0.3">
      <c r="B236" t="s">
        <v>16</v>
      </c>
      <c r="C236" t="s">
        <v>18</v>
      </c>
      <c r="D236" t="s">
        <v>22</v>
      </c>
      <c r="E236" cm="1">
        <f t="array" ref="E236">_xlfn.XMATCH($C236&amp;$D236,$C$151:$C$177&amp;$D$151:$D$177)</f>
        <v>24</v>
      </c>
      <c r="F236" s="17" cm="1">
        <f t="array" ref="F236">INDEX(F$151:F$177,$E236)/INDEX(E$151:E$177,$E236)-1</f>
        <v>5.9664250674724695E-3</v>
      </c>
      <c r="G236" s="17" cm="1">
        <f t="array" ref="G236">INDEX(G$151:G$177,$E236)/INDEX(F$151:F$177,$E236)-1</f>
        <v>1.1060584329573464E-2</v>
      </c>
      <c r="H236" s="17" cm="1">
        <f t="array" ref="H236">INDEX(H$151:H$177,$E236)/INDEX(G$151:G$177,$E236)-1</f>
        <v>1.2925567423230921E-2</v>
      </c>
      <c r="I236" s="17" cm="1">
        <f t="array" ref="I236">INDEX(I$151:I$177,$E236)/INDEX(H$151:H$177,$E236)-1</f>
        <v>1.4259941180831959E-2</v>
      </c>
      <c r="J236" s="17" cm="1">
        <f t="array" ref="J236">INDEX(J$151:J$177,$E236)/INDEX(I$151:I$177,$E236)-1</f>
        <v>1.6309291747888199E-2</v>
      </c>
      <c r="K236" s="17" cm="1">
        <f t="array" ref="K236">INDEX(K$151:K$177,$E236)/INDEX(J$151:J$177,$E236)-1</f>
        <v>1.7574004219679029E-2</v>
      </c>
      <c r="L236" s="17" cm="1">
        <f t="array" ref="L236">INDEX(L$151:L$177,$E236)/INDEX(K$151:K$177,$E236)-1</f>
        <v>1.6516528308999634E-2</v>
      </c>
      <c r="M236" s="17" cm="1">
        <f t="array" ref="M236">INDEX(M$151:M$177,$E236)/INDEX(L$151:L$177,$E236)-1</f>
        <v>1.3536274434057027E-2</v>
      </c>
      <c r="N236" s="17" cm="1">
        <f t="array" ref="N236">INDEX(N$151:N$177,$E236)/INDEX(M$151:M$177,$E236)-1</f>
        <v>9.3457943925232545E-3</v>
      </c>
      <c r="O236" s="17" cm="1">
        <f t="array" ref="O236">INDEX(O$151:O$177,$E236)/INDEX(N$151:N$177,$E236)-1</f>
        <v>5.9135399673735378E-3</v>
      </c>
      <c r="P236" s="17" cm="1">
        <f t="array" ref="P236">INDEX(P$151:P$177,$E236)/INDEX(O$151:O$177,$E236)-1</f>
        <v>1.5391430351900937E-3</v>
      </c>
      <c r="Q236" s="17"/>
      <c r="R236" s="17"/>
      <c r="S236" s="17"/>
      <c r="T236" s="17"/>
      <c r="U236" s="17"/>
      <c r="V236" s="17"/>
      <c r="W236" s="17"/>
      <c r="X236" s="17"/>
      <c r="Y236" s="17"/>
      <c r="AA236" s="34"/>
      <c r="AB236" s="27"/>
    </row>
    <row r="237" spans="2:28" outlineLevel="1" x14ac:dyDescent="0.3">
      <c r="B237" t="s">
        <v>19</v>
      </c>
      <c r="C237" t="s">
        <v>19</v>
      </c>
      <c r="D237" t="s">
        <v>2</v>
      </c>
      <c r="E237" cm="1">
        <f t="array" ref="E237">_xlfn.XMATCH($C237&amp;$D237,$C$151:$C$177&amp;$D$151:$D$177)</f>
        <v>5</v>
      </c>
      <c r="F237" s="17" cm="1">
        <f t="array" ref="F237">INDEX(F$151:F$177,$E237)/INDEX(E$151:E$177,$E237)-1</f>
        <v>-1.4895729890764819E-3</v>
      </c>
      <c r="G237" s="17" cm="1">
        <f t="array" ref="G237">INDEX(G$151:G$177,$E237)/INDEX(F$151:F$177,$E237)-1</f>
        <v>-3.092988562904031E-2</v>
      </c>
      <c r="H237" s="17" cm="1">
        <f t="array" ref="H237">INDEX(H$151:H$177,$E237)/INDEX(G$151:G$177,$E237)-1</f>
        <v>-1.4367816091953589E-3</v>
      </c>
      <c r="I237" s="17" cm="1">
        <f t="array" ref="I237">INDEX(I$151:I$177,$E237)/INDEX(H$151:H$177,$E237)-1</f>
        <v>1.1305241521069043E-3</v>
      </c>
      <c r="J237" s="17" cm="1">
        <f t="array" ref="J237">INDEX(J$151:J$177,$E237)/INDEX(I$151:I$177,$E237)-1</f>
        <v>2.6691304794168591E-3</v>
      </c>
      <c r="K237" s="17" cm="1">
        <f t="array" ref="K237">INDEX(K$151:K$177,$E237)/INDEX(J$151:J$177,$E237)-1</f>
        <v>8.9075458175489342E-3</v>
      </c>
      <c r="L237" s="17" cm="1">
        <f t="array" ref="L237">INDEX(L$151:L$177,$E237)/INDEX(K$151:K$177,$E237)-1</f>
        <v>3.8563020093362876E-3</v>
      </c>
      <c r="M237" s="17" cm="1">
        <f t="array" ref="M237">INDEX(M$151:M$177,$E237)/INDEX(L$151:L$177,$E237)-1</f>
        <v>3.6393044884754921E-3</v>
      </c>
      <c r="N237" s="17" cm="1">
        <f t="array" ref="N237">INDEX(N$151:N$177,$E237)/INDEX(M$151:M$177,$E237)-1</f>
        <v>-1.4234488315874039E-3</v>
      </c>
      <c r="O237" s="17" cm="1">
        <f t="array" ref="O237">INDEX(O$151:O$177,$E237)/INDEX(N$151:N$177,$E237)-1</f>
        <v>-2.6949118144401485E-3</v>
      </c>
      <c r="P237" s="17" cm="1">
        <f t="array" ref="P237">INDEX(P$151:P$177,$E237)/INDEX(O$151:O$177,$E237)-1</f>
        <v>-3.1955175206286324E-3</v>
      </c>
      <c r="Q237" s="17"/>
      <c r="R237" s="17"/>
      <c r="S237" s="17"/>
      <c r="T237" s="17"/>
      <c r="U237" s="17"/>
      <c r="V237" s="17"/>
      <c r="W237" s="17"/>
      <c r="X237" s="17"/>
      <c r="Y237" s="17"/>
      <c r="AA237" s="34"/>
      <c r="AB237" s="27"/>
    </row>
    <row r="238" spans="2:28" outlineLevel="1" x14ac:dyDescent="0.3">
      <c r="B238" t="s">
        <v>19</v>
      </c>
      <c r="C238" t="s">
        <v>19</v>
      </c>
      <c r="D238" t="s">
        <v>3</v>
      </c>
      <c r="E238" cm="1">
        <f t="array" ref="E238">_xlfn.XMATCH($C238&amp;$D238,$C$151:$C$177&amp;$D$151:$D$177)</f>
        <v>10</v>
      </c>
      <c r="F238" s="17" cm="1">
        <f t="array" ref="F238">INDEX(F$151:F$177,$E238)/INDEX(E$151:E$177,$E238)-1</f>
        <v>1.3605442176870763E-2</v>
      </c>
      <c r="G238" s="17" cm="1">
        <f t="array" ref="G238">INDEX(G$151:G$177,$E238)/INDEX(F$151:F$177,$E238)-1</f>
        <v>-6.7114093959731447E-3</v>
      </c>
      <c r="H238" s="17" cm="1">
        <f t="array" ref="H238">INDEX(H$151:H$177,$E238)/INDEX(G$151:G$177,$E238)-1</f>
        <v>0</v>
      </c>
      <c r="I238" s="17" cm="1">
        <f t="array" ref="I238">INDEX(I$151:I$177,$E238)/INDEX(H$151:H$177,$E238)-1</f>
        <v>3.3783783783783772E-2</v>
      </c>
      <c r="J238" s="17" cm="1">
        <f t="array" ref="J238">INDEX(J$151:J$177,$E238)/INDEX(I$151:I$177,$E238)-1</f>
        <v>-6.5359477124182774E-3</v>
      </c>
      <c r="K238" s="17" cm="1">
        <f t="array" ref="K238">INDEX(K$151:K$177,$E238)/INDEX(J$151:J$177,$E238)-1</f>
        <v>1.9736842105263053E-2</v>
      </c>
      <c r="L238" s="17" cm="1">
        <f t="array" ref="L238">INDEX(L$151:L$177,$E238)/INDEX(K$151:K$177,$E238)-1</f>
        <v>0</v>
      </c>
      <c r="M238" s="17" cm="1">
        <f t="array" ref="M238">INDEX(M$151:M$177,$E238)/INDEX(L$151:L$177,$E238)-1</f>
        <v>2.5806451612903292E-2</v>
      </c>
      <c r="N238" s="17" cm="1">
        <f t="array" ref="N238">INDEX(N$151:N$177,$E238)/INDEX(M$151:M$177,$E238)-1</f>
        <v>5.5345911949684634E-3</v>
      </c>
      <c r="O238" s="17" cm="1">
        <f t="array" ref="O238">INDEX(O$151:O$177,$E238)/INDEX(N$151:N$177,$E238)-1</f>
        <v>-1.9702276707530553E-3</v>
      </c>
      <c r="P238" s="17" cm="1">
        <f t="array" ref="P238">INDEX(P$151:P$177,$E238)/INDEX(O$151:O$177,$E238)-1</f>
        <v>8.4033613445377853E-3</v>
      </c>
      <c r="Q238" s="17"/>
      <c r="R238" s="17"/>
      <c r="S238" s="17"/>
      <c r="T238" s="17"/>
      <c r="U238" s="17"/>
      <c r="V238" s="17"/>
      <c r="W238" s="17"/>
      <c r="X238" s="17"/>
      <c r="Y238" s="17"/>
      <c r="AA238" s="34"/>
      <c r="AB238" s="27"/>
    </row>
    <row r="239" spans="2:28" outlineLevel="1" x14ac:dyDescent="0.3">
      <c r="B239" t="s">
        <v>19</v>
      </c>
      <c r="C239" t="s">
        <v>19</v>
      </c>
      <c r="D239" t="s">
        <v>4</v>
      </c>
      <c r="E239" cm="1">
        <f t="array" ref="E239">_xlfn.XMATCH($C239&amp;$D239,$C$151:$C$177&amp;$D$151:$D$177)</f>
        <v>15</v>
      </c>
      <c r="F239" s="17" cm="1">
        <f t="array" ref="F239">INDEX(F$151:F$177,$E239)/INDEX(E$151:E$177,$E239)-1</f>
        <v>0</v>
      </c>
      <c r="G239" s="17" cm="1">
        <f t="array" ref="G239">INDEX(G$151:G$177,$E239)/INDEX(F$151:F$177,$E239)-1</f>
        <v>0</v>
      </c>
      <c r="H239" s="17" cm="1">
        <f t="array" ref="H239">INDEX(H$151:H$177,$E239)/INDEX(G$151:G$177,$E239)-1</f>
        <v>8.3333333333333259E-2</v>
      </c>
      <c r="I239" s="17" cm="1">
        <f t="array" ref="I239">INDEX(I$151:I$177,$E239)/INDEX(H$151:H$177,$E239)-1</f>
        <v>-0.30769230769230771</v>
      </c>
      <c r="J239" s="17" cm="1">
        <f t="array" ref="J239">INDEX(J$151:J$177,$E239)/INDEX(I$151:I$177,$E239)-1</f>
        <v>0.11111111111111116</v>
      </c>
      <c r="K239" s="17" cm="1">
        <f t="array" ref="K239">INDEX(K$151:K$177,$E239)/INDEX(J$151:J$177,$E239)-1</f>
        <v>0</v>
      </c>
      <c r="L239" s="17" cm="1">
        <f t="array" ref="L239">INDEX(L$151:L$177,$E239)/INDEX(K$151:K$177,$E239)-1</f>
        <v>0</v>
      </c>
      <c r="M239" s="17" cm="1">
        <f t="array" ref="M239">INDEX(M$151:M$177,$E239)/INDEX(L$151:L$177,$E239)-1</f>
        <v>0</v>
      </c>
      <c r="N239" s="17" cm="1">
        <f t="array" ref="N239">INDEX(N$151:N$177,$E239)/INDEX(M$151:M$177,$E239)-1</f>
        <v>0</v>
      </c>
      <c r="O239" s="17" cm="1">
        <f t="array" ref="O239">INDEX(O$151:O$177,$E239)/INDEX(N$151:N$177,$E239)-1</f>
        <v>0</v>
      </c>
      <c r="P239" s="17" cm="1">
        <f t="array" ref="P239">INDEX(P$151:P$177,$E239)/INDEX(O$151:O$177,$E239)-1</f>
        <v>-5.6497175141242417E-3</v>
      </c>
      <c r="Q239" s="17"/>
      <c r="R239" s="17"/>
      <c r="S239" s="17"/>
      <c r="T239" s="17"/>
      <c r="U239" s="17"/>
      <c r="V239" s="17"/>
      <c r="W239" s="17"/>
      <c r="X239" s="17"/>
      <c r="Y239" s="17"/>
      <c r="AA239" s="34"/>
      <c r="AB239" s="27"/>
    </row>
    <row r="240" spans="2:28" outlineLevel="1" x14ac:dyDescent="0.3">
      <c r="B240" t="s">
        <v>19</v>
      </c>
      <c r="C240" t="s">
        <v>19</v>
      </c>
      <c r="D240" t="s">
        <v>22</v>
      </c>
      <c r="E240" cm="1">
        <f t="array" ref="E240">_xlfn.XMATCH($C240&amp;$D240,$C$151:$C$177&amp;$D$151:$D$177)</f>
        <v>25</v>
      </c>
      <c r="F240" s="17" cm="1">
        <f t="array" ref="F240">INDEX(F$151:F$177,$E240)/INDEX(E$151:E$177,$E240)-1</f>
        <v>-1.2708964708182391E-3</v>
      </c>
      <c r="G240" s="17" cm="1">
        <f t="array" ref="G240">INDEX(G$151:G$177,$E240)/INDEX(F$151:F$177,$E240)-1</f>
        <v>-3.0540328895849678E-2</v>
      </c>
      <c r="H240" s="17" cm="1">
        <f t="array" ref="H240">INDEX(H$151:H$177,$E240)/INDEX(G$151:G$177,$E240)-1</f>
        <v>-1.3126009693052998E-3</v>
      </c>
      <c r="I240" s="17" cm="1">
        <f t="array" ref="I240">INDEX(I$151:I$177,$E240)/INDEX(H$151:H$177,$E240)-1</f>
        <v>1.2132241431603852E-3</v>
      </c>
      <c r="J240" s="17" cm="1">
        <f t="array" ref="J240">INDEX(J$151:J$177,$E240)/INDEX(I$151:I$177,$E240)-1</f>
        <v>2.6254670301928407E-3</v>
      </c>
      <c r="K240" s="17" cm="1">
        <f t="array" ref="K240">INDEX(K$151:K$177,$E240)/INDEX(J$151:J$177,$E240)-1</f>
        <v>9.0643569342330199E-3</v>
      </c>
      <c r="L240" s="17" cm="1">
        <f t="array" ref="L240">INDEX(L$151:L$177,$E240)/INDEX(K$151:K$177,$E240)-1</f>
        <v>3.7927936919852634E-3</v>
      </c>
      <c r="M240" s="17" cm="1">
        <f t="array" ref="M240">INDEX(M$151:M$177,$E240)/INDEX(L$151:L$177,$E240)-1</f>
        <v>3.9773292234264179E-3</v>
      </c>
      <c r="N240" s="17" cm="1">
        <f t="array" ref="N240">INDEX(N$151:N$177,$E240)/INDEX(M$151:M$177,$E240)-1</f>
        <v>-1.3124690502129832E-3</v>
      </c>
      <c r="O240" s="17" cm="1">
        <f t="array" ref="O240">INDEX(O$151:O$177,$E240)/INDEX(N$151:N$177,$E240)-1</f>
        <v>-2.6807492610881889E-3</v>
      </c>
      <c r="P240" s="17" cm="1">
        <f t="array" ref="P240">INDEX(P$151:P$177,$E240)/INDEX(O$151:O$177,$E240)-1</f>
        <v>-3.0139241350557455E-3</v>
      </c>
      <c r="Q240" s="17"/>
      <c r="R240" s="17"/>
      <c r="S240" s="17"/>
      <c r="T240" s="17"/>
      <c r="U240" s="17"/>
      <c r="V240" s="17"/>
      <c r="W240" s="17"/>
      <c r="X240" s="17"/>
      <c r="Y240" s="17"/>
      <c r="AA240" s="34"/>
      <c r="AB240" s="27"/>
    </row>
    <row r="241" spans="1:47" outlineLevel="1" x14ac:dyDescent="0.3">
      <c r="B241" t="s">
        <v>16</v>
      </c>
      <c r="C241" t="s">
        <v>21</v>
      </c>
      <c r="D241" t="s">
        <v>2</v>
      </c>
      <c r="E241" cm="1">
        <f t="array" ref="E241">_xlfn.XMATCH($C241&amp;$D241,$C$151:$C$177&amp;$D$151:$D$177)</f>
        <v>17</v>
      </c>
      <c r="F241" s="17" cm="1">
        <f t="array" ref="F241">INDEX(F$151:F$177,$E241)/INDEX(E$151:E$177,$E241)-1</f>
        <v>2.8432898359875836E-4</v>
      </c>
      <c r="G241" s="17" cm="1">
        <f t="array" ref="G241">INDEX(G$151:G$177,$E241)/INDEX(F$151:F$177,$E241)-1</f>
        <v>7.6846740371716571E-3</v>
      </c>
      <c r="H241" s="17" cm="1">
        <f t="array" ref="H241">INDEX(H$151:H$177,$E241)/INDEX(G$151:G$177,$E241)-1</f>
        <v>9.0562676300292022E-3</v>
      </c>
      <c r="I241" s="17" cm="1">
        <f t="array" ref="I241">INDEX(I$151:I$177,$E241)/INDEX(H$151:H$177,$E241)-1</f>
        <v>1.140755272192262E-2</v>
      </c>
      <c r="J241" s="17" cm="1">
        <f t="array" ref="J241">INDEX(J$151:J$177,$E241)/INDEX(I$151:I$177,$E241)-1</f>
        <v>1.5070844607372402E-2</v>
      </c>
      <c r="K241" s="17" cm="1">
        <f t="array" ref="K241">INDEX(K$151:K$177,$E241)/INDEX(J$151:J$177,$E241)-1</f>
        <v>1.5888484431578309E-2</v>
      </c>
      <c r="L241" s="17" cm="1">
        <f t="array" ref="L241">INDEX(L$151:L$177,$E241)/INDEX(K$151:K$177,$E241)-1</f>
        <v>1.4817078905294823E-2</v>
      </c>
      <c r="M241" s="17" cm="1">
        <f t="array" ref="M241">INDEX(M$151:M$177,$E241)/INDEX(L$151:L$177,$E241)-1</f>
        <v>1.2580452340242188E-2</v>
      </c>
      <c r="N241" s="17" cm="1">
        <f t="array" ref="N241">INDEX(N$151:N$177,$E241)/INDEX(M$151:M$177,$E241)-1</f>
        <v>8.5298774516533449E-3</v>
      </c>
      <c r="O241" s="17" cm="1">
        <f t="array" ref="O241">INDEX(O$151:O$177,$E241)/INDEX(N$151:N$177,$E241)-1</f>
        <v>3.9339352965197527E-3</v>
      </c>
      <c r="P241" s="17" cm="1">
        <f t="array" ref="P241">INDEX(P$151:P$177,$E241)/INDEX(O$151:O$177,$E241)-1</f>
        <v>-3.4801158833397405E-4</v>
      </c>
      <c r="Q241" s="17"/>
      <c r="R241" s="17"/>
      <c r="S241" s="17"/>
      <c r="T241" s="17"/>
      <c r="U241" s="17"/>
      <c r="V241" s="17"/>
      <c r="W241" s="17"/>
      <c r="X241" s="17"/>
      <c r="Y241" s="17"/>
      <c r="AA241" s="34"/>
      <c r="AB241" s="27"/>
    </row>
    <row r="242" spans="1:47" outlineLevel="1" x14ac:dyDescent="0.3">
      <c r="B242" t="s">
        <v>16</v>
      </c>
      <c r="C242" t="s">
        <v>21</v>
      </c>
      <c r="D242" t="s">
        <v>3</v>
      </c>
      <c r="E242" cm="1">
        <f t="array" ref="E242">_xlfn.XMATCH($C242&amp;$D242,$C$151:$C$177&amp;$D$151:$D$177)</f>
        <v>18</v>
      </c>
      <c r="F242" s="17" cm="1">
        <f t="array" ref="F242">INDEX(F$151:F$177,$E242)/INDEX(E$151:E$177,$E242)-1</f>
        <v>1.2372348782403675E-2</v>
      </c>
      <c r="G242" s="17" cm="1">
        <f t="array" ref="G242">INDEX(G$151:G$177,$E242)/INDEX(F$151:F$177,$E242)-1</f>
        <v>1.008729388942764E-2</v>
      </c>
      <c r="H242" s="17" cm="1">
        <f t="array" ref="H242">INDEX(H$151:H$177,$E242)/INDEX(G$151:G$177,$E242)-1</f>
        <v>1.0370654887651209E-2</v>
      </c>
      <c r="I242" s="17" cm="1">
        <f t="array" ref="I242">INDEX(I$151:I$177,$E242)/INDEX(H$151:H$177,$E242)-1</f>
        <v>1.4255844896407632E-2</v>
      </c>
      <c r="J242" s="17" cm="1">
        <f t="array" ref="J242">INDEX(J$151:J$177,$E242)/INDEX(I$151:I$177,$E242)-1</f>
        <v>1.4805097451274341E-2</v>
      </c>
      <c r="K242" s="17" cm="1">
        <f t="array" ref="K242">INDEX(K$151:K$177,$E242)/INDEX(J$151:J$177,$E242)-1</f>
        <v>1.1449676823638066E-2</v>
      </c>
      <c r="L242" s="17" cm="1">
        <f t="array" ref="L242">INDEX(L$151:L$177,$E242)/INDEX(K$151:K$177,$E242)-1</f>
        <v>4.7471243381413952E-3</v>
      </c>
      <c r="M242" s="17" cm="1">
        <f t="array" ref="M242">INDEX(M$151:M$177,$E242)/INDEX(L$151:L$177,$E242)-1</f>
        <v>9.0859531164810825E-4</v>
      </c>
      <c r="N242" s="17" cm="1">
        <f t="array" ref="N242">INDEX(N$151:N$177,$E242)/INDEX(M$151:M$177,$E242)-1</f>
        <v>4.9019607843137081E-3</v>
      </c>
      <c r="O242" s="17" cm="1">
        <f t="array" ref="O242">INDEX(O$151:O$177,$E242)/INDEX(N$151:N$177,$E242)-1</f>
        <v>4.8780487804878092E-3</v>
      </c>
      <c r="P242" s="17" cm="1">
        <f t="array" ref="P242">INDEX(P$151:P$177,$E242)/INDEX(O$151:O$177,$E242)-1</f>
        <v>2.1574973031284195E-3</v>
      </c>
      <c r="Q242" s="17"/>
      <c r="R242" s="17"/>
      <c r="S242" s="17"/>
      <c r="T242" s="17"/>
      <c r="U242" s="17"/>
      <c r="V242" s="17"/>
      <c r="W242" s="17"/>
      <c r="X242" s="17"/>
      <c r="Y242" s="17"/>
      <c r="AA242" s="34"/>
      <c r="AB242" s="27"/>
    </row>
    <row r="243" spans="1:47" outlineLevel="1" x14ac:dyDescent="0.3">
      <c r="B243" t="s">
        <v>16</v>
      </c>
      <c r="C243" t="s">
        <v>21</v>
      </c>
      <c r="D243" t="s">
        <v>4</v>
      </c>
      <c r="E243" cm="1">
        <f t="array" ref="E243">_xlfn.XMATCH($C243&amp;$D243,$C$151:$C$177&amp;$D$151:$D$177)</f>
        <v>19</v>
      </c>
      <c r="F243" s="17" cm="1">
        <f t="array" ref="F243">INDEX(F$151:F$177,$E243)/INDEX(E$151:E$177,$E243)-1</f>
        <v>-1.6806722689075682E-2</v>
      </c>
      <c r="G243" s="17" cm="1">
        <f t="array" ref="G243">INDEX(G$151:G$177,$E243)/INDEX(F$151:F$177,$E243)-1</f>
        <v>-1.4957264957264904E-2</v>
      </c>
      <c r="H243" s="17" cm="1">
        <f t="array" ref="H243">INDEX(H$151:H$177,$E243)/INDEX(G$151:G$177,$E243)-1</f>
        <v>-1.3015184381778733E-2</v>
      </c>
      <c r="I243" s="17" cm="1">
        <f t="array" ref="I243">INDEX(I$151:I$177,$E243)/INDEX(H$151:H$177,$E243)-1</f>
        <v>-1.318681318681314E-2</v>
      </c>
      <c r="J243" s="17" cm="1">
        <f t="array" ref="J243">INDEX(J$151:J$177,$E243)/INDEX(I$151:I$177,$E243)-1</f>
        <v>-1.5590200445434244E-2</v>
      </c>
      <c r="K243" s="17" cm="1">
        <f t="array" ref="K243">INDEX(K$151:K$177,$E243)/INDEX(J$151:J$177,$E243)-1</f>
        <v>0</v>
      </c>
      <c r="L243" s="17" cm="1">
        <f t="array" ref="L243">INDEX(L$151:L$177,$E243)/INDEX(K$151:K$177,$E243)-1</f>
        <v>-4.5248868778280382E-3</v>
      </c>
      <c r="M243" s="17" cm="1">
        <f t="array" ref="M243">INDEX(M$151:M$177,$E243)/INDEX(L$151:L$177,$E243)-1</f>
        <v>-1.3636363636363669E-2</v>
      </c>
      <c r="N243" s="17" cm="1">
        <f t="array" ref="N243">INDEX(N$151:N$177,$E243)/INDEX(M$151:M$177,$E243)-1</f>
        <v>-9.2165898617511122E-3</v>
      </c>
      <c r="O243" s="17" cm="1">
        <f t="array" ref="O243">INDEX(O$151:O$177,$E243)/INDEX(N$151:N$177,$E243)-1</f>
        <v>-9.302325581395321E-3</v>
      </c>
      <c r="P243" s="17" cm="1">
        <f t="array" ref="P243">INDEX(P$151:P$177,$E243)/INDEX(O$151:O$177,$E243)-1</f>
        <v>-4.6948356807511304E-3</v>
      </c>
      <c r="Q243" s="17"/>
      <c r="R243" s="17"/>
      <c r="S243" s="17"/>
      <c r="T243" s="17"/>
      <c r="U243" s="17"/>
      <c r="V243" s="17"/>
      <c r="W243" s="17"/>
      <c r="X243" s="17"/>
      <c r="Y243" s="17"/>
      <c r="AA243" s="34"/>
      <c r="AB243" s="27"/>
    </row>
    <row r="244" spans="1:47" outlineLevel="1" x14ac:dyDescent="0.3">
      <c r="B244" t="s">
        <v>16</v>
      </c>
      <c r="C244" t="s">
        <v>21</v>
      </c>
      <c r="D244" t="s">
        <v>22</v>
      </c>
      <c r="E244" cm="1">
        <f t="array" ref="E244">_xlfn.XMATCH($C244&amp;$D244,$C$151:$C$177&amp;$D$151:$D$177)</f>
        <v>26</v>
      </c>
      <c r="F244" s="17" cm="1">
        <f t="array" ref="F244">INDEX(F$151:F$177,$E244)/INDEX(E$151:E$177,$E244)-1</f>
        <v>5.4358377014174231E-4</v>
      </c>
      <c r="G244" s="17" cm="1">
        <f t="array" ref="G244">INDEX(G$151:G$177,$E244)/INDEX(F$151:F$177,$E244)-1</f>
        <v>7.6933524777833551E-3</v>
      </c>
      <c r="H244" s="17" cm="1">
        <f t="array" ref="H244">INDEX(H$151:H$177,$E244)/INDEX(G$151:G$177,$E244)-1</f>
        <v>9.0402333708805571E-3</v>
      </c>
      <c r="I244" s="17" cm="1">
        <f t="array" ref="I244">INDEX(I$151:I$177,$E244)/INDEX(H$151:H$177,$E244)-1</f>
        <v>1.1425654530188512E-2</v>
      </c>
      <c r="J244" s="17" cm="1">
        <f t="array" ref="J244">INDEX(J$151:J$177,$E244)/INDEX(I$151:I$177,$E244)-1</f>
        <v>1.4999221738494661E-2</v>
      </c>
      <c r="K244" s="17" cm="1">
        <f t="array" ref="K244">INDEX(K$151:K$177,$E244)/INDEX(J$151:J$177,$E244)-1</f>
        <v>1.5744152868846673E-2</v>
      </c>
      <c r="L244" s="17" cm="1">
        <f t="array" ref="L244">INDEX(L$151:L$177,$E244)/INDEX(K$151:K$177,$E244)-1</f>
        <v>1.4525640615063562E-2</v>
      </c>
      <c r="M244" s="17" cm="1">
        <f t="array" ref="M244">INDEX(M$151:M$177,$E244)/INDEX(L$151:L$177,$E244)-1</f>
        <v>1.2238787124471351E-2</v>
      </c>
      <c r="N244" s="17" cm="1">
        <f t="array" ref="N244">INDEX(N$151:N$177,$E244)/INDEX(M$151:M$177,$E244)-1</f>
        <v>8.406543471675354E-3</v>
      </c>
      <c r="O244" s="17" cm="1">
        <f t="array" ref="O244">INDEX(O$151:O$177,$E244)/INDEX(N$151:N$177,$E244)-1</f>
        <v>3.9318769189988778E-3</v>
      </c>
      <c r="P244" s="17" cm="1">
        <f t="array" ref="P244">INDEX(P$151:P$177,$E244)/INDEX(O$151:O$177,$E244)-1</f>
        <v>-2.948359699883607E-4</v>
      </c>
      <c r="Q244" s="17"/>
      <c r="R244" s="17"/>
      <c r="S244" s="17"/>
      <c r="T244" s="17"/>
      <c r="U244" s="17"/>
      <c r="V244" s="17"/>
      <c r="W244" s="17"/>
      <c r="X244" s="17"/>
      <c r="Y244" s="17"/>
      <c r="AA244" s="34"/>
      <c r="AB244" s="27"/>
    </row>
    <row r="246" spans="1:47" x14ac:dyDescent="0.3">
      <c r="A246" s="65" t="s">
        <v>58</v>
      </c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</row>
    <row r="247" spans="1:47" outlineLevel="1" x14ac:dyDescent="0.3">
      <c r="B247" s="6"/>
      <c r="E247" s="22" t="s">
        <v>33</v>
      </c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8" t="s">
        <v>59</v>
      </c>
      <c r="R247" s="28"/>
      <c r="S247" s="28"/>
      <c r="T247" s="28"/>
      <c r="U247" s="28"/>
      <c r="V247" s="28"/>
      <c r="W247" s="28"/>
      <c r="X247" s="28"/>
      <c r="Y247" s="28"/>
    </row>
    <row r="248" spans="1:47" outlineLevel="1" x14ac:dyDescent="0.3">
      <c r="A248" t="s">
        <v>60</v>
      </c>
      <c r="E248" s="19" t="str">
        <f>"FY"&amp;(E$1-2000)</f>
        <v>FY13</v>
      </c>
      <c r="F248" s="19" t="str">
        <f t="shared" ref="F248:Y248" si="183">"FY"&amp;(F$1-2000)</f>
        <v>FY14</v>
      </c>
      <c r="G248" s="19" t="str">
        <f t="shared" si="183"/>
        <v>FY15</v>
      </c>
      <c r="H248" s="19" t="str">
        <f t="shared" si="183"/>
        <v>FY16</v>
      </c>
      <c r="I248" s="19" t="str">
        <f t="shared" si="183"/>
        <v>FY17</v>
      </c>
      <c r="J248" s="19" t="str">
        <f t="shared" si="183"/>
        <v>FY18</v>
      </c>
      <c r="K248" s="19" t="str">
        <f t="shared" si="183"/>
        <v>FY19</v>
      </c>
      <c r="L248" s="19" t="str">
        <f t="shared" si="183"/>
        <v>FY20</v>
      </c>
      <c r="M248" s="19" t="str">
        <f t="shared" si="183"/>
        <v>FY21</v>
      </c>
      <c r="N248" s="19" t="str">
        <f t="shared" si="183"/>
        <v>FY22</v>
      </c>
      <c r="O248" s="19" t="str">
        <f t="shared" si="183"/>
        <v>FY23</v>
      </c>
      <c r="P248" s="19" t="str">
        <f t="shared" si="183"/>
        <v>FY24</v>
      </c>
      <c r="Q248" s="19" t="str">
        <f t="shared" si="183"/>
        <v>FY25</v>
      </c>
      <c r="R248" s="19" t="str">
        <f t="shared" si="183"/>
        <v>FY26</v>
      </c>
      <c r="S248" s="19" t="str">
        <f t="shared" si="183"/>
        <v>FY27</v>
      </c>
      <c r="T248" s="19" t="str">
        <f t="shared" si="183"/>
        <v>FY28</v>
      </c>
      <c r="U248" s="19" t="str">
        <f t="shared" si="183"/>
        <v>FY29</v>
      </c>
      <c r="V248" s="19" t="str">
        <f t="shared" si="183"/>
        <v>FY30</v>
      </c>
      <c r="W248" s="19" t="str">
        <f t="shared" si="183"/>
        <v>FY31</v>
      </c>
      <c r="X248" s="19" t="str">
        <f t="shared" si="183"/>
        <v>FY32</v>
      </c>
      <c r="Y248" s="19" t="str">
        <f t="shared" si="183"/>
        <v>FY33</v>
      </c>
    </row>
    <row r="249" spans="1:47" outlineLevel="1" x14ac:dyDescent="0.3">
      <c r="A249" s="43" t="s">
        <v>61</v>
      </c>
      <c r="B249" t="s">
        <v>12</v>
      </c>
      <c r="C249" t="s">
        <v>13</v>
      </c>
      <c r="D249" t="s">
        <v>2</v>
      </c>
      <c r="E249" s="40">
        <f t="shared" ref="E249:Y249" si="184">IF(OR(E$2,$D249&lt;&gt;"Res"),E8/E151*IF($A249="GJ",1000,1),D249*(1+$AU249))</f>
        <v>25.244874122558489</v>
      </c>
      <c r="F249" s="40">
        <f t="shared" si="184"/>
        <v>24.066964995570498</v>
      </c>
      <c r="G249" s="40">
        <f t="shared" si="184"/>
        <v>24.257666674047339</v>
      </c>
      <c r="H249" s="40">
        <f t="shared" si="184"/>
        <v>24.024580774985807</v>
      </c>
      <c r="I249" s="40">
        <f t="shared" si="184"/>
        <v>23.965324362321752</v>
      </c>
      <c r="J249" s="40">
        <f t="shared" si="184"/>
        <v>23.72584602701005</v>
      </c>
      <c r="K249" s="40">
        <f t="shared" si="184"/>
        <v>23.286969801751958</v>
      </c>
      <c r="L249" s="40">
        <f t="shared" si="184"/>
        <v>23.328754664616426</v>
      </c>
      <c r="M249" s="40">
        <f t="shared" si="184"/>
        <v>22.854836934590413</v>
      </c>
      <c r="N249" s="40">
        <f t="shared" si="184"/>
        <v>21.311171720990522</v>
      </c>
      <c r="O249" s="40">
        <f t="shared" si="184"/>
        <v>21.184747297225329</v>
      </c>
      <c r="P249" s="40">
        <f t="shared" si="184"/>
        <v>20.500228491080062</v>
      </c>
      <c r="Q249" s="40">
        <f t="shared" si="184"/>
        <v>20.122130677060355</v>
      </c>
      <c r="R249" s="40">
        <f t="shared" si="184"/>
        <v>19.751006344191293</v>
      </c>
      <c r="S249" s="40">
        <f t="shared" si="184"/>
        <v>19.386726876444023</v>
      </c>
      <c r="T249" s="40">
        <f t="shared" si="184"/>
        <v>19.029166029931019</v>
      </c>
      <c r="U249" s="40">
        <f t="shared" si="184"/>
        <v>18.678199889155291</v>
      </c>
      <c r="V249" s="40">
        <f t="shared" si="184"/>
        <v>18.3337068240665</v>
      </c>
      <c r="W249" s="40">
        <f t="shared" si="184"/>
        <v>17.99556744790911</v>
      </c>
      <c r="X249" s="40">
        <f t="shared" si="184"/>
        <v>17.663664575847992</v>
      </c>
      <c r="Y249" s="40">
        <f t="shared" si="184"/>
        <v>17.337883184357093</v>
      </c>
      <c r="AP249" s="17">
        <f t="shared" ref="AP249:AP263" si="185">(AVERAGE(O249:P249)/AVERAGE(M249:N249))^(1/2)-1</f>
        <v>-2.8493523433050783E-2</v>
      </c>
      <c r="AQ249" s="17">
        <f t="shared" ref="AQ249:AQ263" si="186">(O249/M249)^(1/2)-1</f>
        <v>-3.7229930678917555E-2</v>
      </c>
      <c r="AR249" s="17">
        <f>(AVERAGE(N249:P249)/AVERAGE(J249:L249))^(1/4)-1</f>
        <v>-2.7195697542547692E-2</v>
      </c>
      <c r="AS249" s="17">
        <f>AVERAGE(F249:P249)/AVERAGE(E249:O249)-1</f>
        <v>-1.8443590235309948E-2</v>
      </c>
      <c r="AT249" t="s">
        <v>54</v>
      </c>
      <c r="AU249" s="23">
        <f t="shared" ref="AU249:AU263" si="187">AS249</f>
        <v>-1.8443590235309948E-2</v>
      </c>
    </row>
    <row r="250" spans="1:47" outlineLevel="1" x14ac:dyDescent="0.3">
      <c r="A250" s="43" t="s">
        <v>61</v>
      </c>
      <c r="B250" t="s">
        <v>14</v>
      </c>
      <c r="C250" t="s">
        <v>15</v>
      </c>
      <c r="D250" t="s">
        <v>2</v>
      </c>
      <c r="E250" s="40">
        <f t="shared" ref="E250:Y250" si="188">IF(OR(E$2,$D250&lt;&gt;"Res"),E9/E152*IF($A250="GJ",1000,1),D250*(1+$AU250))</f>
        <v>22.20251639673404</v>
      </c>
      <c r="F250" s="40">
        <f t="shared" si="188"/>
        <v>20.710646463309732</v>
      </c>
      <c r="G250" s="40">
        <f t="shared" si="188"/>
        <v>21.441661645687116</v>
      </c>
      <c r="H250" s="40">
        <f t="shared" si="188"/>
        <v>21.582127189194789</v>
      </c>
      <c r="I250" s="40">
        <f t="shared" si="188"/>
        <v>22.129999882690598</v>
      </c>
      <c r="J250" s="40">
        <f t="shared" si="188"/>
        <v>22.138664001896956</v>
      </c>
      <c r="K250" s="40">
        <f t="shared" si="188"/>
        <v>21.06621321256079</v>
      </c>
      <c r="L250" s="40">
        <f t="shared" si="188"/>
        <v>21.299843505477309</v>
      </c>
      <c r="M250" s="40">
        <f t="shared" si="188"/>
        <v>20.550826887601541</v>
      </c>
      <c r="N250" s="40">
        <f t="shared" si="188"/>
        <v>19.235285804758835</v>
      </c>
      <c r="O250" s="40">
        <f t="shared" si="188"/>
        <v>19.463877227190121</v>
      </c>
      <c r="P250" s="40">
        <f t="shared" si="188"/>
        <v>19.462357176396932</v>
      </c>
      <c r="Q250" s="40">
        <f t="shared" si="188"/>
        <v>19.232309833295513</v>
      </c>
      <c r="R250" s="40">
        <f t="shared" si="188"/>
        <v>19.004981676754507</v>
      </c>
      <c r="S250" s="40">
        <f t="shared" si="188"/>
        <v>18.780340565670045</v>
      </c>
      <c r="T250" s="40">
        <f t="shared" si="188"/>
        <v>18.558354738849864</v>
      </c>
      <c r="U250" s="40">
        <f t="shared" si="188"/>
        <v>18.338992810522722</v>
      </c>
      <c r="V250" s="40">
        <f t="shared" si="188"/>
        <v>18.122223765900873</v>
      </c>
      <c r="W250" s="40">
        <f t="shared" si="188"/>
        <v>17.908016956794995</v>
      </c>
      <c r="X250" s="40">
        <f t="shared" si="188"/>
        <v>17.696342097280958</v>
      </c>
      <c r="Y250" s="40">
        <f t="shared" si="188"/>
        <v>17.487169259417804</v>
      </c>
      <c r="AP250" s="17">
        <f t="shared" si="185"/>
        <v>-1.0865288916616755E-2</v>
      </c>
      <c r="AQ250" s="17">
        <f t="shared" si="186"/>
        <v>-2.6804644124544197E-2</v>
      </c>
      <c r="AR250" s="17">
        <f t="shared" ref="AR250:AR263" si="189">(AVERAGE(N250:P250)/AVERAGE(J250:L250))^(1/4)-1</f>
        <v>-2.5546628508486324E-2</v>
      </c>
      <c r="AS250" s="17">
        <f t="shared" ref="AS250:AS263" si="190">AVERAGE(F250:P250)/AVERAGE(E250:O250)-1</f>
        <v>-1.1820117214805248E-2</v>
      </c>
      <c r="AT250" t="s">
        <v>54</v>
      </c>
      <c r="AU250" s="23">
        <f t="shared" si="187"/>
        <v>-1.1820117214805248E-2</v>
      </c>
    </row>
    <row r="251" spans="1:47" outlineLevel="1" x14ac:dyDescent="0.3">
      <c r="A251" s="43" t="s">
        <v>61</v>
      </c>
      <c r="B251" t="s">
        <v>16</v>
      </c>
      <c r="C251" t="s">
        <v>17</v>
      </c>
      <c r="D251" t="s">
        <v>2</v>
      </c>
      <c r="E251" s="40">
        <f t="shared" ref="E251:Y251" si="191">IF(OR(E$2,$D251&lt;&gt;"Res"),E10/E153*IF($A251="GJ",1000,1),D251*(1+$AU251))</f>
        <v>25.199491414706976</v>
      </c>
      <c r="F251" s="40">
        <f t="shared" si="191"/>
        <v>25.521885205460144</v>
      </c>
      <c r="G251" s="40">
        <f t="shared" si="191"/>
        <v>26.929095869878335</v>
      </c>
      <c r="H251" s="40">
        <f t="shared" si="191"/>
        <v>24.497538325127753</v>
      </c>
      <c r="I251" s="40">
        <f t="shared" si="191"/>
        <v>26.022351415203595</v>
      </c>
      <c r="J251" s="40">
        <f t="shared" si="191"/>
        <v>25.36181789086254</v>
      </c>
      <c r="K251" s="40">
        <f t="shared" si="191"/>
        <v>25.422121947092332</v>
      </c>
      <c r="L251" s="40">
        <f t="shared" si="191"/>
        <v>25.803505329349328</v>
      </c>
      <c r="M251" s="40">
        <f t="shared" si="191"/>
        <v>25.351728855446943</v>
      </c>
      <c r="N251" s="40">
        <f t="shared" si="191"/>
        <v>23.573896563434594</v>
      </c>
      <c r="O251" s="40">
        <f t="shared" si="191"/>
        <v>23.227647792685332</v>
      </c>
      <c r="P251" s="40">
        <f t="shared" si="191"/>
        <v>23.369694574358299</v>
      </c>
      <c r="Q251" s="40">
        <f t="shared" si="191"/>
        <v>23.215270297807173</v>
      </c>
      <c r="R251" s="40">
        <f t="shared" si="191"/>
        <v>23.061866439264183</v>
      </c>
      <c r="S251" s="40">
        <f t="shared" si="191"/>
        <v>22.909476255923504</v>
      </c>
      <c r="T251" s="40">
        <f t="shared" si="191"/>
        <v>22.75809304953501</v>
      </c>
      <c r="U251" s="40">
        <f t="shared" si="191"/>
        <v>22.607710166109833</v>
      </c>
      <c r="V251" s="40">
        <f t="shared" si="191"/>
        <v>22.458320995627918</v>
      </c>
      <c r="W251" s="40">
        <f t="shared" si="191"/>
        <v>22.309918971747464</v>
      </c>
      <c r="X251" s="40">
        <f t="shared" si="191"/>
        <v>22.162497571516308</v>
      </c>
      <c r="Y251" s="40">
        <f t="shared" si="191"/>
        <v>22.016050315085209</v>
      </c>
      <c r="AP251" s="17">
        <f t="shared" si="185"/>
        <v>-2.408412880565014E-2</v>
      </c>
      <c r="AQ251" s="17">
        <f t="shared" si="186"/>
        <v>-4.280851755676307E-2</v>
      </c>
      <c r="AR251" s="17">
        <f t="shared" si="189"/>
        <v>-2.1636165503663207E-2</v>
      </c>
      <c r="AS251" s="17">
        <f t="shared" si="190"/>
        <v>-6.6078859550250391E-3</v>
      </c>
      <c r="AT251" t="s">
        <v>54</v>
      </c>
      <c r="AU251" s="23">
        <f t="shared" si="187"/>
        <v>-6.6078859550250391E-3</v>
      </c>
    </row>
    <row r="252" spans="1:47" outlineLevel="1" x14ac:dyDescent="0.3">
      <c r="A252" s="43" t="s">
        <v>61</v>
      </c>
      <c r="B252" t="s">
        <v>16</v>
      </c>
      <c r="C252" t="s">
        <v>18</v>
      </c>
      <c r="D252" t="s">
        <v>2</v>
      </c>
      <c r="E252" s="40">
        <f t="shared" ref="E252:Y252" si="192">IF(OR(E$2,$D252&lt;&gt;"Res"),E11/E154*IF($A252="GJ",1000,1),D252*(1+$AU252))</f>
        <v>31.256588579795018</v>
      </c>
      <c r="F252" s="40">
        <f t="shared" si="192"/>
        <v>32.028110187776747</v>
      </c>
      <c r="G252" s="40">
        <f t="shared" si="192"/>
        <v>33.074524525811455</v>
      </c>
      <c r="H252" s="40">
        <f t="shared" si="192"/>
        <v>31.08985835885807</v>
      </c>
      <c r="I252" s="40">
        <f t="shared" si="192"/>
        <v>34.127713175061309</v>
      </c>
      <c r="J252" s="40">
        <f t="shared" si="192"/>
        <v>32.079049307333726</v>
      </c>
      <c r="K252" s="40">
        <f t="shared" si="192"/>
        <v>32.365004233358867</v>
      </c>
      <c r="L252" s="40">
        <f t="shared" si="192"/>
        <v>33.511144236792234</v>
      </c>
      <c r="M252" s="40">
        <f t="shared" si="192"/>
        <v>32.754801075941451</v>
      </c>
      <c r="N252" s="40">
        <f t="shared" si="192"/>
        <v>30.534843192080984</v>
      </c>
      <c r="O252" s="40">
        <f t="shared" si="192"/>
        <v>29.882013258494446</v>
      </c>
      <c r="P252" s="40">
        <f t="shared" si="192"/>
        <v>30.059664550248282</v>
      </c>
      <c r="Q252" s="40">
        <f t="shared" si="192"/>
        <v>29.957655016729383</v>
      </c>
      <c r="R252" s="40">
        <f t="shared" si="192"/>
        <v>29.855991659559567</v>
      </c>
      <c r="S252" s="40">
        <f t="shared" si="192"/>
        <v>29.754673303965653</v>
      </c>
      <c r="T252" s="40">
        <f t="shared" si="192"/>
        <v>29.653698779161125</v>
      </c>
      <c r="U252" s="40">
        <f t="shared" si="192"/>
        <v>29.553066918332618</v>
      </c>
      <c r="V252" s="40">
        <f t="shared" si="192"/>
        <v>29.452776558626425</v>
      </c>
      <c r="W252" s="40">
        <f t="shared" si="192"/>
        <v>29.352826541135059</v>
      </c>
      <c r="X252" s="40">
        <f t="shared" si="192"/>
        <v>29.253215710883872</v>
      </c>
      <c r="Y252" s="40">
        <f t="shared" si="192"/>
        <v>29.153942916817698</v>
      </c>
      <c r="AP252" s="17">
        <f t="shared" si="185"/>
        <v>-2.6808918846727425E-2</v>
      </c>
      <c r="AQ252" s="17">
        <f t="shared" si="186"/>
        <v>-4.4859096521971953E-2</v>
      </c>
      <c r="AR252" s="17">
        <f t="shared" si="189"/>
        <v>-1.9659145428878588E-2</v>
      </c>
      <c r="AS252" s="17">
        <f t="shared" si="190"/>
        <v>-3.3935685925030601E-3</v>
      </c>
      <c r="AT252" t="s">
        <v>54</v>
      </c>
      <c r="AU252" s="23">
        <f t="shared" si="187"/>
        <v>-3.3935685925030601E-3</v>
      </c>
    </row>
    <row r="253" spans="1:47" outlineLevel="1" x14ac:dyDescent="0.3">
      <c r="A253" s="43" t="s">
        <v>61</v>
      </c>
      <c r="B253" t="s">
        <v>19</v>
      </c>
      <c r="C253" t="s">
        <v>19</v>
      </c>
      <c r="D253" t="s">
        <v>2</v>
      </c>
      <c r="E253" s="40">
        <f t="shared" ref="E253:Y253" si="193">IF(OR(E$2,$D253&lt;&gt;"Res"),E12/E155*IF($A253="GJ",1000,1),D253*(1+$AU253))</f>
        <v>24.627606752730884</v>
      </c>
      <c r="F253" s="40">
        <f t="shared" si="193"/>
        <v>22.77473893585281</v>
      </c>
      <c r="G253" s="40">
        <f t="shared" si="193"/>
        <v>25.964696223316913</v>
      </c>
      <c r="H253" s="40">
        <f t="shared" si="193"/>
        <v>24.974306269270297</v>
      </c>
      <c r="I253" s="40">
        <f t="shared" si="193"/>
        <v>25.048762960681653</v>
      </c>
      <c r="J253" s="40">
        <f t="shared" si="193"/>
        <v>24.470154602232004</v>
      </c>
      <c r="K253" s="40">
        <f t="shared" si="193"/>
        <v>24.761518165212099</v>
      </c>
      <c r="L253" s="40">
        <f t="shared" si="193"/>
        <v>24.329559239789731</v>
      </c>
      <c r="M253" s="40">
        <f t="shared" si="193"/>
        <v>24.011986301369863</v>
      </c>
      <c r="N253" s="40">
        <f t="shared" si="193"/>
        <v>23.828741718166917</v>
      </c>
      <c r="O253" s="40">
        <f t="shared" si="193"/>
        <v>22.959091046551226</v>
      </c>
      <c r="P253" s="40">
        <f t="shared" si="193"/>
        <v>23.099495491392446</v>
      </c>
      <c r="Q253" s="40">
        <f t="shared" si="193"/>
        <v>22.967661892988623</v>
      </c>
      <c r="R253" s="40">
        <f t="shared" si="193"/>
        <v>22.836580696197839</v>
      </c>
      <c r="S253" s="40">
        <f t="shared" si="193"/>
        <v>22.70624760690847</v>
      </c>
      <c r="T253" s="40">
        <f t="shared" si="193"/>
        <v>22.576658355516273</v>
      </c>
      <c r="U253" s="40">
        <f t="shared" si="193"/>
        <v>22.447808696784524</v>
      </c>
      <c r="V253" s="40">
        <f t="shared" si="193"/>
        <v>22.31969440970494</v>
      </c>
      <c r="W253" s="40">
        <f t="shared" si="193"/>
        <v>22.19231129735941</v>
      </c>
      <c r="X253" s="40">
        <f t="shared" si="193"/>
        <v>22.065655186782497</v>
      </c>
      <c r="Y253" s="40">
        <f t="shared" si="193"/>
        <v>21.939721928824742</v>
      </c>
      <c r="AP253" s="17">
        <f t="shared" si="185"/>
        <v>-1.8802545042062691E-2</v>
      </c>
      <c r="AQ253" s="17">
        <f t="shared" si="186"/>
        <v>-2.2170125367977023E-2</v>
      </c>
      <c r="AR253" s="17">
        <f t="shared" si="189"/>
        <v>-1.2726770659584719E-2</v>
      </c>
      <c r="AS253" s="17">
        <f t="shared" si="190"/>
        <v>-5.7072068285192179E-3</v>
      </c>
      <c r="AT253" t="s">
        <v>54</v>
      </c>
      <c r="AU253" s="23">
        <f t="shared" si="187"/>
        <v>-5.7072068285192179E-3</v>
      </c>
    </row>
    <row r="254" spans="1:47" outlineLevel="1" x14ac:dyDescent="0.3">
      <c r="A254" s="43" t="s">
        <v>61</v>
      </c>
      <c r="B254" t="s">
        <v>12</v>
      </c>
      <c r="C254" t="s">
        <v>13</v>
      </c>
      <c r="D254" t="s">
        <v>3</v>
      </c>
      <c r="E254" s="3">
        <f t="shared" ref="E254:Y254" si="194">IF(OR(E$2,$D254&lt;&gt;"Res"),E13/E156*IF($A254="GJ",1000,1),D254*(1+$AU254))</f>
        <v>494.18815837268437</v>
      </c>
      <c r="F254" s="3">
        <f t="shared" si="194"/>
        <v>499.01168014375565</v>
      </c>
      <c r="G254" s="3">
        <f t="shared" si="194"/>
        <v>519.33808267370273</v>
      </c>
      <c r="H254" s="3">
        <f t="shared" si="194"/>
        <v>520.33108677337827</v>
      </c>
      <c r="I254" s="3">
        <f t="shared" si="194"/>
        <v>533.37421900690561</v>
      </c>
      <c r="J254" s="3">
        <f t="shared" si="194"/>
        <v>537.65036437246965</v>
      </c>
      <c r="K254" s="3">
        <f t="shared" si="194"/>
        <v>542.25190098689541</v>
      </c>
      <c r="L254" s="3">
        <f t="shared" si="194"/>
        <v>519.89094150056724</v>
      </c>
      <c r="M254" s="3">
        <f t="shared" si="194"/>
        <v>510.57575757575756</v>
      </c>
      <c r="N254" s="3">
        <f t="shared" si="194"/>
        <v>484.23606129768501</v>
      </c>
      <c r="O254" s="3">
        <f t="shared" si="194"/>
        <v>519.70769993390604</v>
      </c>
      <c r="P254" s="3">
        <f t="shared" si="194"/>
        <v>548.64751914751912</v>
      </c>
      <c r="Q254" s="3">
        <f t="shared" si="194"/>
        <v>513.84207237428461</v>
      </c>
      <c r="R254" s="3">
        <f t="shared" si="194"/>
        <v>471.84966968817872</v>
      </c>
      <c r="S254" s="3">
        <f t="shared" si="194"/>
        <v>436.44456686719019</v>
      </c>
      <c r="T254" s="3">
        <f t="shared" si="194"/>
        <v>409.56425828553597</v>
      </c>
      <c r="U254" s="3">
        <f t="shared" si="194"/>
        <v>383.14478037970662</v>
      </c>
      <c r="V254" s="3">
        <f t="shared" si="194"/>
        <v>357.8526224793801</v>
      </c>
      <c r="W254" s="3">
        <f t="shared" si="194"/>
        <v>332.79397368829126</v>
      </c>
      <c r="X254" s="3">
        <f t="shared" si="194"/>
        <v>308.29558212609902</v>
      </c>
      <c r="Y254" s="3">
        <f t="shared" si="194"/>
        <v>283.3996912155547</v>
      </c>
      <c r="AP254" s="17">
        <f t="shared" si="185"/>
        <v>3.6304466166706018E-2</v>
      </c>
      <c r="AQ254" s="17">
        <f t="shared" si="186"/>
        <v>8.9031557338132838E-3</v>
      </c>
      <c r="AR254" s="17">
        <f t="shared" si="189"/>
        <v>-7.4593018680114698E-3</v>
      </c>
      <c r="AS254" s="17">
        <f t="shared" si="190"/>
        <v>9.5869772657635188E-3</v>
      </c>
      <c r="AT254" t="s">
        <v>54</v>
      </c>
      <c r="AU254" s="23">
        <f t="shared" si="187"/>
        <v>9.5869772657635188E-3</v>
      </c>
    </row>
    <row r="255" spans="1:47" outlineLevel="1" x14ac:dyDescent="0.3">
      <c r="A255" s="43" t="s">
        <v>61</v>
      </c>
      <c r="B255" t="s">
        <v>14</v>
      </c>
      <c r="C255" t="s">
        <v>15</v>
      </c>
      <c r="D255" t="s">
        <v>3</v>
      </c>
      <c r="E255" s="3">
        <f t="shared" ref="E255:Y255" si="195">IF(OR(E$2,$D255&lt;&gt;"Res"),E14/E157*IF($A255="GJ",1000,1),D255*(1+$AU255))</f>
        <v>316.89240991566572</v>
      </c>
      <c r="F255" s="3">
        <f t="shared" si="195"/>
        <v>354.71698113207543</v>
      </c>
      <c r="G255" s="3">
        <f t="shared" si="195"/>
        <v>381.83428288332925</v>
      </c>
      <c r="H255" s="3">
        <f t="shared" si="195"/>
        <v>374.41845764854611</v>
      </c>
      <c r="I255" s="3">
        <f t="shared" si="195"/>
        <v>391.69456681721647</v>
      </c>
      <c r="J255" s="3">
        <f t="shared" si="195"/>
        <v>396.3604073522107</v>
      </c>
      <c r="K255" s="3">
        <f t="shared" si="195"/>
        <v>382.03275482767049</v>
      </c>
      <c r="L255" s="3">
        <f t="shared" si="195"/>
        <v>361.26189895045155</v>
      </c>
      <c r="M255" s="3">
        <f t="shared" si="195"/>
        <v>380.27825237979005</v>
      </c>
      <c r="N255" s="3">
        <f t="shared" si="195"/>
        <v>378.92447646376462</v>
      </c>
      <c r="O255" s="3">
        <f t="shared" si="195"/>
        <v>381.15866654528946</v>
      </c>
      <c r="P255" s="3">
        <f t="shared" si="195"/>
        <v>381.06780487804883</v>
      </c>
      <c r="Q255" s="3">
        <f t="shared" si="195"/>
        <v>367.24741634254343</v>
      </c>
      <c r="R255" s="3">
        <f t="shared" si="195"/>
        <v>360.58441097869547</v>
      </c>
      <c r="S255" s="3">
        <f t="shared" si="195"/>
        <v>349.48226443024294</v>
      </c>
      <c r="T255" s="3">
        <f t="shared" si="195"/>
        <v>338.01458080922106</v>
      </c>
      <c r="U255" s="3">
        <f t="shared" si="195"/>
        <v>323.91498358920376</v>
      </c>
      <c r="V255" s="3">
        <f t="shared" si="195"/>
        <v>309.44156915364272</v>
      </c>
      <c r="W255" s="3">
        <f t="shared" si="195"/>
        <v>292.0010696238632</v>
      </c>
      <c r="X255" s="3">
        <f t="shared" si="195"/>
        <v>274.27089112453268</v>
      </c>
      <c r="Y255" s="3">
        <f t="shared" si="195"/>
        <v>256.15824883009867</v>
      </c>
      <c r="AP255" s="17">
        <f t="shared" si="185"/>
        <v>1.9894144970800109E-3</v>
      </c>
      <c r="AQ255" s="17">
        <f t="shared" si="186"/>
        <v>1.1569228174452828E-3</v>
      </c>
      <c r="AR255" s="17">
        <f t="shared" si="189"/>
        <v>3.279832359388557E-4</v>
      </c>
      <c r="AS255" s="17">
        <f t="shared" si="190"/>
        <v>1.5654165089218575E-2</v>
      </c>
      <c r="AT255" t="s">
        <v>54</v>
      </c>
      <c r="AU255" s="23">
        <f t="shared" si="187"/>
        <v>1.5654165089218575E-2</v>
      </c>
    </row>
    <row r="256" spans="1:47" outlineLevel="1" x14ac:dyDescent="0.3">
      <c r="A256" s="43" t="s">
        <v>61</v>
      </c>
      <c r="B256" t="s">
        <v>16</v>
      </c>
      <c r="C256" t="s">
        <v>17</v>
      </c>
      <c r="D256" t="s">
        <v>3</v>
      </c>
      <c r="E256" s="3">
        <f t="shared" ref="E256:Y256" si="196">IF(OR(E$2,$D256&lt;&gt;"Res"),E15/E158*IF($A256="GJ",1000,1),D256*(1+$AU256))</f>
        <v>714.61807071147973</v>
      </c>
      <c r="F256" s="3">
        <f t="shared" si="196"/>
        <v>719.11583514099777</v>
      </c>
      <c r="G256" s="3">
        <f t="shared" si="196"/>
        <v>756.67702936096714</v>
      </c>
      <c r="H256" s="3">
        <f t="shared" si="196"/>
        <v>739.46975546975546</v>
      </c>
      <c r="I256" s="3">
        <f t="shared" si="196"/>
        <v>775.87542372881353</v>
      </c>
      <c r="J256" s="3">
        <f t="shared" si="196"/>
        <v>769.88977035490598</v>
      </c>
      <c r="K256" s="3">
        <f t="shared" si="196"/>
        <v>772.53668590272048</v>
      </c>
      <c r="L256" s="3">
        <f t="shared" si="196"/>
        <v>710.3461224489796</v>
      </c>
      <c r="M256" s="3">
        <f t="shared" si="196"/>
        <v>769.63599513579254</v>
      </c>
      <c r="N256" s="3">
        <f t="shared" si="196"/>
        <v>728.16177062374243</v>
      </c>
      <c r="O256" s="3">
        <f t="shared" si="196"/>
        <v>725.34053621448595</v>
      </c>
      <c r="P256" s="3">
        <f t="shared" si="196"/>
        <v>718.18809523809523</v>
      </c>
      <c r="Q256" s="3">
        <f t="shared" si="196"/>
        <v>686.9316399606198</v>
      </c>
      <c r="R256" s="3">
        <f t="shared" si="196"/>
        <v>690.88875925473872</v>
      </c>
      <c r="S256" s="3">
        <f t="shared" si="196"/>
        <v>680.92679835358513</v>
      </c>
      <c r="T256" s="3">
        <f t="shared" si="196"/>
        <v>668.68952350604195</v>
      </c>
      <c r="U256" s="3">
        <f t="shared" si="196"/>
        <v>659.60866040665871</v>
      </c>
      <c r="V256" s="3">
        <f t="shared" si="196"/>
        <v>646.50635875349587</v>
      </c>
      <c r="W256" s="3">
        <f t="shared" si="196"/>
        <v>630.65658990335191</v>
      </c>
      <c r="X256" s="3">
        <f t="shared" si="196"/>
        <v>612.23125477062615</v>
      </c>
      <c r="Y256" s="3">
        <f t="shared" si="196"/>
        <v>589.37865244261013</v>
      </c>
      <c r="AP256" s="17">
        <f t="shared" si="185"/>
        <v>-1.8283451302078757E-2</v>
      </c>
      <c r="AQ256" s="17">
        <f t="shared" si="186"/>
        <v>-2.9203305337096808E-2</v>
      </c>
      <c r="AR256" s="17">
        <f t="shared" si="189"/>
        <v>-9.1221046795578742E-3</v>
      </c>
      <c r="AS256" s="17">
        <f t="shared" si="190"/>
        <v>4.3634439396722513E-4</v>
      </c>
      <c r="AT256" t="s">
        <v>54</v>
      </c>
      <c r="AU256" s="23">
        <f t="shared" si="187"/>
        <v>4.3634439396722513E-4</v>
      </c>
    </row>
    <row r="257" spans="1:47" outlineLevel="1" x14ac:dyDescent="0.3">
      <c r="A257" s="43" t="s">
        <v>61</v>
      </c>
      <c r="B257" t="s">
        <v>16</v>
      </c>
      <c r="C257" t="s">
        <v>18</v>
      </c>
      <c r="D257" t="s">
        <v>3</v>
      </c>
      <c r="E257" s="3">
        <f t="shared" ref="E257:Y257" si="197">IF(OR(E$2,$D257&lt;&gt;"Res"),E16/E159*IF($A257="GJ",1000,1),D257*(1+$AU257))</f>
        <v>484.64334166369156</v>
      </c>
      <c r="F257" s="3">
        <f t="shared" si="197"/>
        <v>484.71929824561397</v>
      </c>
      <c r="G257" s="3">
        <f t="shared" si="197"/>
        <v>498.2580421999308</v>
      </c>
      <c r="H257" s="3">
        <f t="shared" si="197"/>
        <v>482.83617747440269</v>
      </c>
      <c r="I257" s="3">
        <f t="shared" si="197"/>
        <v>500.8783602150537</v>
      </c>
      <c r="J257" s="3">
        <f t="shared" si="197"/>
        <v>491.7165562913907</v>
      </c>
      <c r="K257" s="3">
        <f t="shared" si="197"/>
        <v>498.56964929531301</v>
      </c>
      <c r="L257" s="3">
        <f t="shared" si="197"/>
        <v>474.12184736324929</v>
      </c>
      <c r="M257" s="3">
        <f t="shared" si="197"/>
        <v>490.68069713909898</v>
      </c>
      <c r="N257" s="3">
        <f t="shared" si="197"/>
        <v>469.47606557377043</v>
      </c>
      <c r="O257" s="3">
        <f t="shared" si="197"/>
        <v>479.97910545217115</v>
      </c>
      <c r="P257" s="3">
        <f t="shared" si="197"/>
        <v>485.38179436804188</v>
      </c>
      <c r="Q257" s="3">
        <f t="shared" si="197"/>
        <v>466.89410888633626</v>
      </c>
      <c r="R257" s="3">
        <f t="shared" si="197"/>
        <v>472.25068169189535</v>
      </c>
      <c r="S257" s="3">
        <f t="shared" si="197"/>
        <v>468.08474339495166</v>
      </c>
      <c r="T257" s="3">
        <f t="shared" si="197"/>
        <v>462.28326464201604</v>
      </c>
      <c r="U257" s="3">
        <f t="shared" si="197"/>
        <v>458.59529481838814</v>
      </c>
      <c r="V257" s="3">
        <f t="shared" si="197"/>
        <v>452.03872271469652</v>
      </c>
      <c r="W257" s="3">
        <f t="shared" si="197"/>
        <v>443.46093608212084</v>
      </c>
      <c r="X257" s="3">
        <f t="shared" si="197"/>
        <v>432.94977767877003</v>
      </c>
      <c r="Y257" s="3">
        <f t="shared" si="197"/>
        <v>419.15631972649049</v>
      </c>
      <c r="AP257" s="17">
        <f t="shared" si="185"/>
        <v>2.7063832859846038E-3</v>
      </c>
      <c r="AQ257" s="17">
        <f t="shared" si="186"/>
        <v>-1.0964957902329986E-2</v>
      </c>
      <c r="AR257" s="17">
        <f t="shared" si="189"/>
        <v>-5.0869851446088132E-3</v>
      </c>
      <c r="AS257" s="17">
        <f t="shared" si="190"/>
        <v>1.3787702913403699E-4</v>
      </c>
      <c r="AT257" t="s">
        <v>54</v>
      </c>
      <c r="AU257" s="23">
        <f t="shared" si="187"/>
        <v>1.3787702913403699E-4</v>
      </c>
    </row>
    <row r="258" spans="1:47" outlineLevel="1" x14ac:dyDescent="0.3">
      <c r="A258" s="43" t="s">
        <v>61</v>
      </c>
      <c r="B258" t="s">
        <v>19</v>
      </c>
      <c r="C258" t="s">
        <v>19</v>
      </c>
      <c r="D258" t="s">
        <v>3</v>
      </c>
      <c r="E258" s="3">
        <f t="shared" ref="E258:Y258" si="198">IF(OR(E$2,$D258&lt;&gt;"Res"),E17/E160*IF($A258="GJ",1000,1),D258*(1+$AU258))</f>
        <v>775.51020408163265</v>
      </c>
      <c r="F258" s="3">
        <f t="shared" si="198"/>
        <v>758.38926174496646</v>
      </c>
      <c r="G258" s="3">
        <f t="shared" si="198"/>
        <v>777.02702702702697</v>
      </c>
      <c r="H258" s="3">
        <f t="shared" si="198"/>
        <v>777.02702702702697</v>
      </c>
      <c r="I258" s="3">
        <f t="shared" si="198"/>
        <v>1300.6535947712418</v>
      </c>
      <c r="J258" s="3">
        <f t="shared" si="198"/>
        <v>1407.8947368421052</v>
      </c>
      <c r="K258" s="3">
        <f t="shared" si="198"/>
        <v>1322.5806451612902</v>
      </c>
      <c r="L258" s="3">
        <f t="shared" si="198"/>
        <v>1342.1096774193547</v>
      </c>
      <c r="M258" s="3">
        <f t="shared" si="198"/>
        <v>1178.559748427673</v>
      </c>
      <c r="N258" s="3">
        <f t="shared" si="198"/>
        <v>906.39854891168375</v>
      </c>
      <c r="O258" s="3">
        <f t="shared" si="198"/>
        <v>889.91946855513424</v>
      </c>
      <c r="P258" s="3">
        <f t="shared" si="198"/>
        <v>881.14414695819084</v>
      </c>
      <c r="Q258" s="3">
        <f t="shared" si="198"/>
        <v>845.19658289033043</v>
      </c>
      <c r="R258" s="3">
        <f t="shared" si="198"/>
        <v>832.49422838816952</v>
      </c>
      <c r="S258" s="3">
        <f t="shared" si="198"/>
        <v>821.98687187524899</v>
      </c>
      <c r="T258" s="3">
        <f t="shared" si="198"/>
        <v>812.24309138078979</v>
      </c>
      <c r="U258" s="3">
        <f t="shared" si="198"/>
        <v>801.16700199350328</v>
      </c>
      <c r="V258" s="3">
        <f t="shared" si="198"/>
        <v>791.54592601010722</v>
      </c>
      <c r="W258" s="3">
        <f t="shared" si="198"/>
        <v>782.03150851245027</v>
      </c>
      <c r="X258" s="3">
        <f t="shared" si="198"/>
        <v>772.62277023137619</v>
      </c>
      <c r="Y258" s="3">
        <f t="shared" si="198"/>
        <v>763.31873578536192</v>
      </c>
      <c r="AP258" s="17">
        <f t="shared" si="185"/>
        <v>-7.8344977392594495E-2</v>
      </c>
      <c r="AQ258" s="17">
        <f t="shared" si="186"/>
        <v>-0.13104046773732669</v>
      </c>
      <c r="AR258" s="17">
        <f t="shared" si="189"/>
        <v>-9.9542344520899384E-2</v>
      </c>
      <c r="AS258" s="17">
        <f t="shared" si="190"/>
        <v>9.2369094829831688E-3</v>
      </c>
      <c r="AT258" t="s">
        <v>54</v>
      </c>
      <c r="AU258" s="23">
        <f t="shared" si="187"/>
        <v>9.2369094829831688E-3</v>
      </c>
    </row>
    <row r="259" spans="1:47" outlineLevel="1" x14ac:dyDescent="0.3">
      <c r="A259" s="43" t="s">
        <v>62</v>
      </c>
      <c r="B259" t="s">
        <v>12</v>
      </c>
      <c r="C259" t="s">
        <v>13</v>
      </c>
      <c r="D259" t="s">
        <v>4</v>
      </c>
      <c r="E259" s="3">
        <f t="shared" ref="E259:Y259" si="199">IF(OR(E$2,$D259&lt;&gt;"Res"),E18/E161*IF($A259="GJ",1000,1),D259*(1+$AU259))</f>
        <v>35.477386934673369</v>
      </c>
      <c r="F259" s="3">
        <f t="shared" si="199"/>
        <v>37.286458333333336</v>
      </c>
      <c r="G259" s="3">
        <f t="shared" si="199"/>
        <v>38.041227513227511</v>
      </c>
      <c r="H259" s="3">
        <f t="shared" si="199"/>
        <v>40.962089108910895</v>
      </c>
      <c r="I259" s="3">
        <f t="shared" si="199"/>
        <v>42.430484999999997</v>
      </c>
      <c r="J259" s="3">
        <f t="shared" si="199"/>
        <v>43.3553959390863</v>
      </c>
      <c r="K259" s="3">
        <f t="shared" si="199"/>
        <v>43.526646464646461</v>
      </c>
      <c r="L259" s="3">
        <f t="shared" si="199"/>
        <v>41.618707920792076</v>
      </c>
      <c r="M259" s="3">
        <f t="shared" si="199"/>
        <v>41.328809045226137</v>
      </c>
      <c r="N259" s="3">
        <f t="shared" si="199"/>
        <v>38.62418686868687</v>
      </c>
      <c r="O259" s="3">
        <f t="shared" si="199"/>
        <v>39.826565656565656</v>
      </c>
      <c r="P259" s="3">
        <f t="shared" si="199"/>
        <v>36.834223350253808</v>
      </c>
      <c r="Q259" s="3">
        <f t="shared" si="199"/>
        <v>33.485350692446787</v>
      </c>
      <c r="R259" s="3">
        <f t="shared" si="199"/>
        <v>29.751935709138994</v>
      </c>
      <c r="S259" s="3">
        <f t="shared" si="199"/>
        <v>26.742572700132193</v>
      </c>
      <c r="T259" s="3">
        <f t="shared" si="199"/>
        <v>24.565547889298092</v>
      </c>
      <c r="U259" s="3">
        <f t="shared" si="199"/>
        <v>22.466541174012505</v>
      </c>
      <c r="V259" s="3">
        <f t="shared" si="199"/>
        <v>20.51547159543302</v>
      </c>
      <c r="W259" s="3">
        <f t="shared" si="199"/>
        <v>18.61933855522021</v>
      </c>
      <c r="X259" s="3">
        <f t="shared" si="199"/>
        <v>16.804797981092172</v>
      </c>
      <c r="Y259" s="3">
        <f t="shared" si="199"/>
        <v>14.99995979923208</v>
      </c>
      <c r="AP259" s="17">
        <f t="shared" si="185"/>
        <v>-2.0804809958683723E-2</v>
      </c>
      <c r="AQ259" s="17">
        <f t="shared" si="186"/>
        <v>-1.8342512266355859E-2</v>
      </c>
      <c r="AR259" s="17">
        <f t="shared" si="189"/>
        <v>-2.6767143478499733E-2</v>
      </c>
      <c r="AS259" s="17">
        <f t="shared" si="190"/>
        <v>3.0664497262318235E-3</v>
      </c>
      <c r="AT259" t="s">
        <v>54</v>
      </c>
      <c r="AU259" s="23">
        <f t="shared" si="187"/>
        <v>3.0664497262318235E-3</v>
      </c>
    </row>
    <row r="260" spans="1:47" outlineLevel="1" x14ac:dyDescent="0.3">
      <c r="A260" s="43" t="s">
        <v>62</v>
      </c>
      <c r="B260" t="s">
        <v>14</v>
      </c>
      <c r="C260" t="s">
        <v>15</v>
      </c>
      <c r="D260" t="s">
        <v>4</v>
      </c>
      <c r="E260" s="3">
        <f t="shared" ref="E260:Y260" si="200">IF(OR(E$2,$D260&lt;&gt;"Res"),E19/E162*IF($A260="GJ",1000,1),D260*(1+$AU260))</f>
        <v>58.211864406779661</v>
      </c>
      <c r="F260" s="3">
        <f t="shared" si="200"/>
        <v>67.54807692307692</v>
      </c>
      <c r="G260" s="3">
        <f t="shared" si="200"/>
        <v>70.69555882352941</v>
      </c>
      <c r="H260" s="3">
        <f t="shared" si="200"/>
        <v>69.705615384615385</v>
      </c>
      <c r="I260" s="3">
        <f t="shared" si="200"/>
        <v>68.529734201181128</v>
      </c>
      <c r="J260" s="3">
        <f t="shared" si="200"/>
        <v>65.994285714285709</v>
      </c>
      <c r="K260" s="3">
        <f t="shared" si="200"/>
        <v>67.625516129032263</v>
      </c>
      <c r="L260" s="3">
        <f t="shared" si="200"/>
        <v>69.138677083333334</v>
      </c>
      <c r="M260" s="3">
        <f t="shared" si="200"/>
        <v>67.424242424242422</v>
      </c>
      <c r="N260" s="3">
        <f t="shared" si="200"/>
        <v>66.794997798150447</v>
      </c>
      <c r="O260" s="3">
        <f t="shared" si="200"/>
        <v>57.69350623441396</v>
      </c>
      <c r="P260" s="3">
        <f t="shared" si="200"/>
        <v>58.501911764705888</v>
      </c>
      <c r="Q260" s="3">
        <f t="shared" si="200"/>
        <v>55.329835905297564</v>
      </c>
      <c r="R260" s="3">
        <f t="shared" si="200"/>
        <v>53.681870483582536</v>
      </c>
      <c r="S260" s="3">
        <f t="shared" si="200"/>
        <v>51.222813747121322</v>
      </c>
      <c r="T260" s="3">
        <f t="shared" si="200"/>
        <v>48.783764144268524</v>
      </c>
      <c r="U260" s="3">
        <f t="shared" si="200"/>
        <v>45.942327406593257</v>
      </c>
      <c r="V260" s="3">
        <f t="shared" si="200"/>
        <v>43.143451464989283</v>
      </c>
      <c r="W260" s="3">
        <f t="shared" si="200"/>
        <v>39.919704586838414</v>
      </c>
      <c r="X260" s="3">
        <f t="shared" si="200"/>
        <v>36.780576264306248</v>
      </c>
      <c r="Y260" s="3">
        <f t="shared" si="200"/>
        <v>33.715637172248591</v>
      </c>
      <c r="AP260" s="17">
        <f t="shared" si="185"/>
        <v>-6.9562698051448879E-2</v>
      </c>
      <c r="AQ260" s="17">
        <f t="shared" si="186"/>
        <v>-7.4970828097859488E-2</v>
      </c>
      <c r="AR260" s="17">
        <f t="shared" si="189"/>
        <v>-2.5319382301939863E-2</v>
      </c>
      <c r="AS260" s="17">
        <f t="shared" si="190"/>
        <v>3.9767266193235784E-4</v>
      </c>
      <c r="AT260" t="s">
        <v>54</v>
      </c>
      <c r="AU260" s="23">
        <f t="shared" si="187"/>
        <v>3.9767266193235784E-4</v>
      </c>
    </row>
    <row r="261" spans="1:47" outlineLevel="1" x14ac:dyDescent="0.3">
      <c r="A261" s="43" t="s">
        <v>62</v>
      </c>
      <c r="B261" t="s">
        <v>16</v>
      </c>
      <c r="C261" t="s">
        <v>17</v>
      </c>
      <c r="D261" t="s">
        <v>4</v>
      </c>
      <c r="E261" s="3">
        <f t="shared" ref="E261:Y261" si="201">IF(OR(E$2,$D261&lt;&gt;"Res"),E20/E163*IF($A261="GJ",1000,1),D261*(1+$AU261))</f>
        <v>34.723312820512824</v>
      </c>
      <c r="F261" s="3">
        <f t="shared" si="201"/>
        <v>36.215552083333336</v>
      </c>
      <c r="G261" s="3">
        <f t="shared" si="201"/>
        <v>37.464918918918919</v>
      </c>
      <c r="H261" s="3">
        <f t="shared" si="201"/>
        <v>33.046219780219779</v>
      </c>
      <c r="I261" s="3">
        <f t="shared" si="201"/>
        <v>31.840983606557376</v>
      </c>
      <c r="J261" s="3">
        <f t="shared" si="201"/>
        <v>33.167021978021978</v>
      </c>
      <c r="K261" s="3">
        <f t="shared" si="201"/>
        <v>33.8207182320442</v>
      </c>
      <c r="L261" s="3">
        <f t="shared" si="201"/>
        <v>32.371351648351649</v>
      </c>
      <c r="M261" s="3">
        <f t="shared" si="201"/>
        <v>34.236817679558008</v>
      </c>
      <c r="N261" s="3">
        <f t="shared" si="201"/>
        <v>34.300703910614523</v>
      </c>
      <c r="O261" s="3">
        <f t="shared" si="201"/>
        <v>29.279649717514122</v>
      </c>
      <c r="P261" s="3">
        <f t="shared" si="201"/>
        <v>30.263352272727275</v>
      </c>
      <c r="Q261" s="3">
        <f t="shared" si="201"/>
        <v>29.14724304517858</v>
      </c>
      <c r="R261" s="3">
        <f t="shared" si="201"/>
        <v>30.025854572756444</v>
      </c>
      <c r="S261" s="3">
        <f t="shared" si="201"/>
        <v>30.079482762720989</v>
      </c>
      <c r="T261" s="3">
        <f t="shared" si="201"/>
        <v>29.992429359549</v>
      </c>
      <c r="U261" s="3">
        <f t="shared" si="201"/>
        <v>30.100074877674331</v>
      </c>
      <c r="V261" s="3">
        <f t="shared" si="201"/>
        <v>29.961239977573893</v>
      </c>
      <c r="W261" s="3">
        <f t="shared" si="201"/>
        <v>29.649646072566426</v>
      </c>
      <c r="X261" s="3">
        <f t="shared" si="201"/>
        <v>29.173003338851046</v>
      </c>
      <c r="Y261" s="3">
        <f t="shared" si="201"/>
        <v>28.40639193088434</v>
      </c>
      <c r="AP261" s="17">
        <f t="shared" si="185"/>
        <v>-6.7924343279148314E-2</v>
      </c>
      <c r="AQ261" s="17">
        <f t="shared" si="186"/>
        <v>-7.522465363832731E-2</v>
      </c>
      <c r="AR261" s="17">
        <f t="shared" si="189"/>
        <v>-1.4176006352903725E-2</v>
      </c>
      <c r="AS261" s="17">
        <f t="shared" si="190"/>
        <v>-1.2038744432235848E-2</v>
      </c>
      <c r="AT261" t="s">
        <v>54</v>
      </c>
      <c r="AU261" s="23">
        <f t="shared" si="187"/>
        <v>-1.2038744432235848E-2</v>
      </c>
    </row>
    <row r="262" spans="1:47" outlineLevel="1" x14ac:dyDescent="0.3">
      <c r="A262" s="43" t="s">
        <v>62</v>
      </c>
      <c r="B262" t="s">
        <v>16</v>
      </c>
      <c r="C262" t="s">
        <v>18</v>
      </c>
      <c r="D262" t="s">
        <v>4</v>
      </c>
      <c r="E262" s="3">
        <f t="shared" ref="E262:Y262" si="202">IF(OR(E$2,$D262&lt;&gt;"Res"),E21/E164*IF($A262="GJ",1000,1),D262*(1+$AU262))</f>
        <v>7.0365978647686838</v>
      </c>
      <c r="F262" s="3">
        <f t="shared" si="202"/>
        <v>7.0463478260869561</v>
      </c>
      <c r="G262" s="3">
        <f t="shared" si="202"/>
        <v>7.4465144927536224</v>
      </c>
      <c r="H262" s="3">
        <f t="shared" si="202"/>
        <v>7.142263736263736</v>
      </c>
      <c r="I262" s="3">
        <f t="shared" si="202"/>
        <v>7.3678421052631577</v>
      </c>
      <c r="J262" s="3">
        <f t="shared" si="202"/>
        <v>7.3009769230769228</v>
      </c>
      <c r="K262" s="3">
        <f t="shared" si="202"/>
        <v>7.366858237547893</v>
      </c>
      <c r="L262" s="3">
        <f t="shared" si="202"/>
        <v>7.6919224806201552</v>
      </c>
      <c r="M262" s="3">
        <f t="shared" si="202"/>
        <v>7.391509881422925</v>
      </c>
      <c r="N262" s="3">
        <f t="shared" si="202"/>
        <v>7.0791394422310754</v>
      </c>
      <c r="O262" s="3">
        <f t="shared" si="202"/>
        <v>7.3626987951807221</v>
      </c>
      <c r="P262" s="3">
        <f t="shared" si="202"/>
        <v>7.1651209677419354</v>
      </c>
      <c r="Q262" s="3">
        <f t="shared" si="202"/>
        <v>6.8823742849850467</v>
      </c>
      <c r="R262" s="3">
        <f t="shared" si="202"/>
        <v>7.0708315775095238</v>
      </c>
      <c r="S262" s="3">
        <f t="shared" si="202"/>
        <v>7.0644733485544533</v>
      </c>
      <c r="T262" s="3">
        <f t="shared" si="202"/>
        <v>7.0251464594915856</v>
      </c>
      <c r="U262" s="3">
        <f t="shared" si="202"/>
        <v>7.0314618567515446</v>
      </c>
      <c r="V262" s="3">
        <f t="shared" si="202"/>
        <v>6.980268743591707</v>
      </c>
      <c r="W262" s="3">
        <f t="shared" si="202"/>
        <v>6.8891586310199235</v>
      </c>
      <c r="X262" s="3">
        <f t="shared" si="202"/>
        <v>6.7602401533818846</v>
      </c>
      <c r="Y262" s="3">
        <f t="shared" si="202"/>
        <v>6.5649491794184707</v>
      </c>
      <c r="AP262" s="17">
        <f t="shared" si="185"/>
        <v>1.9734457735063327E-3</v>
      </c>
      <c r="AQ262" s="17">
        <f t="shared" si="186"/>
        <v>-1.9508339274281195E-3</v>
      </c>
      <c r="AR262" s="17">
        <f t="shared" si="189"/>
        <v>-8.5252920921280451E-3</v>
      </c>
      <c r="AS262" s="17">
        <f t="shared" si="190"/>
        <v>1.6018798840118365E-3</v>
      </c>
      <c r="AT262" t="s">
        <v>54</v>
      </c>
      <c r="AU262" s="23">
        <f t="shared" si="187"/>
        <v>1.6018798840118365E-3</v>
      </c>
    </row>
    <row r="263" spans="1:47" outlineLevel="1" x14ac:dyDescent="0.3">
      <c r="A263" s="43" t="s">
        <v>62</v>
      </c>
      <c r="B263" t="s">
        <v>19</v>
      </c>
      <c r="C263" t="s">
        <v>19</v>
      </c>
      <c r="D263" t="s">
        <v>4</v>
      </c>
      <c r="E263" s="3">
        <f t="shared" ref="E263:Y263" si="203">IF(OR(E$2,$D263&lt;&gt;"Res"),E22/E165*IF($A263="GJ",1000,1),D263*(1+$AU263))</f>
        <v>65.75</v>
      </c>
      <c r="F263" s="3">
        <f t="shared" si="203"/>
        <v>63.666666666666664</v>
      </c>
      <c r="G263" s="3">
        <f t="shared" si="203"/>
        <v>63.083333333333336</v>
      </c>
      <c r="H263" s="3">
        <f t="shared" si="203"/>
        <v>69.15384615384616</v>
      </c>
      <c r="I263" s="3">
        <f t="shared" si="203"/>
        <v>90.555555555555557</v>
      </c>
      <c r="J263" s="3">
        <f t="shared" si="203"/>
        <v>77.099999999999994</v>
      </c>
      <c r="K263" s="3">
        <f t="shared" si="203"/>
        <v>82.4</v>
      </c>
      <c r="L263" s="3">
        <f t="shared" si="203"/>
        <v>83.4893</v>
      </c>
      <c r="M263" s="3">
        <f t="shared" si="203"/>
        <v>83.465999999999994</v>
      </c>
      <c r="N263" s="3">
        <f t="shared" si="203"/>
        <v>84.317999999999998</v>
      </c>
      <c r="O263" s="3">
        <f t="shared" si="203"/>
        <v>82.9</v>
      </c>
      <c r="P263" s="3">
        <f t="shared" si="203"/>
        <v>85.685174775447891</v>
      </c>
      <c r="Q263" s="3">
        <f t="shared" si="203"/>
        <v>82.33270651419717</v>
      </c>
      <c r="R263" s="3">
        <f t="shared" si="203"/>
        <v>81.667986467154591</v>
      </c>
      <c r="S263" s="3">
        <f t="shared" si="203"/>
        <v>81.263739486896654</v>
      </c>
      <c r="T263" s="3">
        <f t="shared" si="203"/>
        <v>80.942142649762332</v>
      </c>
      <c r="U263" s="3">
        <f t="shared" si="203"/>
        <v>80.433946726050976</v>
      </c>
      <c r="V263" s="3">
        <f t="shared" si="203"/>
        <v>80.098571659925923</v>
      </c>
      <c r="W263" s="3">
        <f t="shared" si="203"/>
        <v>79.763396023941567</v>
      </c>
      <c r="X263" s="3">
        <f t="shared" si="203"/>
        <v>79.428441113706697</v>
      </c>
      <c r="Y263" s="3">
        <f t="shared" si="203"/>
        <v>79.093727817988935</v>
      </c>
      <c r="AP263" s="17">
        <f t="shared" si="185"/>
        <v>2.3846750653864213E-3</v>
      </c>
      <c r="AQ263" s="17">
        <f t="shared" si="186"/>
        <v>-3.3963698253542951E-3</v>
      </c>
      <c r="AR263" s="17">
        <f t="shared" si="189"/>
        <v>1.0047464604947987E-2</v>
      </c>
      <c r="AS263" s="17">
        <f t="shared" si="190"/>
        <v>2.3567303995178035E-2</v>
      </c>
      <c r="AT263" t="s">
        <v>54</v>
      </c>
      <c r="AU263" s="23">
        <f t="shared" si="187"/>
        <v>2.3567303995178035E-2</v>
      </c>
    </row>
    <row r="264" spans="1:47" outlineLevel="1" x14ac:dyDescent="0.3">
      <c r="B264" t="s">
        <v>20</v>
      </c>
      <c r="C264" t="s">
        <v>20</v>
      </c>
      <c r="D264" t="s">
        <v>20</v>
      </c>
    </row>
    <row r="265" spans="1:47" outlineLevel="1" x14ac:dyDescent="0.3">
      <c r="A265" t="str">
        <f>A$251</f>
        <v>GJ</v>
      </c>
      <c r="B265" t="s">
        <v>16</v>
      </c>
      <c r="C265" t="s">
        <v>21</v>
      </c>
      <c r="D265" t="s">
        <v>2</v>
      </c>
      <c r="E265" s="3">
        <f t="shared" ref="E265:Y265" si="204">E24/E167*IF($A265="GJ",1000,1)</f>
        <v>28.666387325910843</v>
      </c>
      <c r="F265" s="3">
        <f t="shared" si="204"/>
        <v>29.266170977763814</v>
      </c>
      <c r="G265" s="3">
        <f t="shared" si="204"/>
        <v>30.477398921165936</v>
      </c>
      <c r="H265" s="3">
        <f t="shared" si="204"/>
        <v>28.318626777832272</v>
      </c>
      <c r="I265" s="3">
        <f t="shared" si="204"/>
        <v>30.733952071998679</v>
      </c>
      <c r="J265" s="3">
        <f t="shared" si="204"/>
        <v>29.271747542205283</v>
      </c>
      <c r="K265" s="3">
        <f t="shared" si="204"/>
        <v>29.470939527884887</v>
      </c>
      <c r="L265" s="3">
        <f t="shared" si="204"/>
        <v>30.307815634976901</v>
      </c>
      <c r="M265" s="3">
        <f t="shared" si="204"/>
        <v>29.684229794166367</v>
      </c>
      <c r="N265" s="3">
        <f t="shared" si="204"/>
        <v>27.651699260402012</v>
      </c>
      <c r="O265" s="3">
        <f t="shared" si="204"/>
        <v>27.133794637005835</v>
      </c>
      <c r="P265" s="3">
        <f t="shared" si="204"/>
        <v>27.304611628537842</v>
      </c>
      <c r="Q265" s="3">
        <f t="shared" si="204"/>
        <v>26.873370640608286</v>
      </c>
      <c r="R265" s="3">
        <f t="shared" si="204"/>
        <v>26.552229408984143</v>
      </c>
      <c r="S265" s="3">
        <f t="shared" si="204"/>
        <v>26.257402956509907</v>
      </c>
      <c r="T265" s="3">
        <f t="shared" si="204"/>
        <v>25.947827456564077</v>
      </c>
      <c r="U265" s="3">
        <f t="shared" si="204"/>
        <v>25.614918080662431</v>
      </c>
      <c r="V265" s="3">
        <f t="shared" si="204"/>
        <v>25.249922014757853</v>
      </c>
      <c r="W265" s="3">
        <f t="shared" si="204"/>
        <v>24.844157814553721</v>
      </c>
      <c r="X265" s="3">
        <f t="shared" si="204"/>
        <v>24.387668467265325</v>
      </c>
      <c r="Y265" s="3">
        <f t="shared" si="204"/>
        <v>23.869279676835127</v>
      </c>
    </row>
    <row r="266" spans="1:47" outlineLevel="1" x14ac:dyDescent="0.3">
      <c r="A266" t="str">
        <f>A$256</f>
        <v>GJ</v>
      </c>
      <c r="B266" t="s">
        <v>16</v>
      </c>
      <c r="C266" t="s">
        <v>21</v>
      </c>
      <c r="D266" t="s">
        <v>3</v>
      </c>
      <c r="E266" s="3">
        <f t="shared" ref="E266:Y266" si="205">E25/E168*IF($A266="GJ",1000,1)</f>
        <v>588.11390416339361</v>
      </c>
      <c r="F266" s="3">
        <f t="shared" si="205"/>
        <v>589.52706110572251</v>
      </c>
      <c r="G266" s="3">
        <f t="shared" si="205"/>
        <v>613.19915498367584</v>
      </c>
      <c r="H266" s="3">
        <f t="shared" si="205"/>
        <v>596.54324272951908</v>
      </c>
      <c r="I266" s="3">
        <f t="shared" si="205"/>
        <v>622.50374812593714</v>
      </c>
      <c r="J266" s="3">
        <f t="shared" si="205"/>
        <v>614.74976915974139</v>
      </c>
      <c r="K266" s="3">
        <f t="shared" si="205"/>
        <v>619.92148986671532</v>
      </c>
      <c r="L266" s="3">
        <f t="shared" si="205"/>
        <v>579.29165909503911</v>
      </c>
      <c r="M266" s="3">
        <f t="shared" si="205"/>
        <v>615.62309368191723</v>
      </c>
      <c r="N266" s="3">
        <f t="shared" si="205"/>
        <v>585.61589882565488</v>
      </c>
      <c r="O266" s="3">
        <f t="shared" si="205"/>
        <v>590.21970514203542</v>
      </c>
      <c r="P266" s="3">
        <f t="shared" si="205"/>
        <v>590.6332974524579</v>
      </c>
      <c r="Q266" s="3">
        <f t="shared" si="205"/>
        <v>566.6816284700858</v>
      </c>
      <c r="R266" s="3">
        <f t="shared" si="205"/>
        <v>571.71050874682066</v>
      </c>
      <c r="S266" s="3">
        <f t="shared" si="205"/>
        <v>565.20690156782871</v>
      </c>
      <c r="T266" s="3">
        <f t="shared" si="205"/>
        <v>556.7587798386279</v>
      </c>
      <c r="U266" s="3">
        <f t="shared" si="205"/>
        <v>550.8850321068976</v>
      </c>
      <c r="V266" s="3">
        <f t="shared" si="205"/>
        <v>541.59672932694184</v>
      </c>
      <c r="W266" s="3">
        <f t="shared" si="205"/>
        <v>529.93343171435993</v>
      </c>
      <c r="X266" s="3">
        <f t="shared" si="205"/>
        <v>516.01884594849287</v>
      </c>
      <c r="Y266" s="3">
        <f t="shared" si="205"/>
        <v>498.26764822945586</v>
      </c>
    </row>
    <row r="267" spans="1:47" outlineLevel="1" x14ac:dyDescent="0.3">
      <c r="A267" t="str">
        <f>A$261</f>
        <v>TJ</v>
      </c>
      <c r="B267" t="s">
        <v>16</v>
      </c>
      <c r="C267" t="s">
        <v>21</v>
      </c>
      <c r="D267" t="s">
        <v>4</v>
      </c>
      <c r="E267" s="3">
        <f t="shared" ref="E267:Y267" si="206">E26/E169*IF($A267="GJ",1000,1)</f>
        <v>18.378844537815127</v>
      </c>
      <c r="F267" s="3">
        <f t="shared" si="206"/>
        <v>19.013200854700855</v>
      </c>
      <c r="G267" s="3">
        <f t="shared" si="206"/>
        <v>19.492945770065074</v>
      </c>
      <c r="H267" s="3">
        <f t="shared" si="206"/>
        <v>17.503846153846155</v>
      </c>
      <c r="I267" s="3">
        <f t="shared" si="206"/>
        <v>17.342418708240533</v>
      </c>
      <c r="J267" s="3">
        <f t="shared" si="206"/>
        <v>17.951701357466064</v>
      </c>
      <c r="K267" s="3">
        <f t="shared" si="206"/>
        <v>18.199773755656111</v>
      </c>
      <c r="L267" s="3">
        <f t="shared" si="206"/>
        <v>17.900231818181819</v>
      </c>
      <c r="M267" s="3">
        <f t="shared" si="206"/>
        <v>18.587364055299538</v>
      </c>
      <c r="N267" s="3">
        <f t="shared" si="206"/>
        <v>18.410906976744187</v>
      </c>
      <c r="O267" s="3">
        <f t="shared" si="206"/>
        <v>16.469037558685446</v>
      </c>
      <c r="P267" s="3">
        <f t="shared" si="206"/>
        <v>16.753066037735849</v>
      </c>
      <c r="Q267" s="3">
        <f t="shared" si="206"/>
        <v>16.10988913851838</v>
      </c>
      <c r="R267" s="3">
        <f t="shared" si="206"/>
        <v>16.569426966768035</v>
      </c>
      <c r="S267" s="3">
        <f t="shared" si="206"/>
        <v>16.572909555831686</v>
      </c>
      <c r="T267" s="3">
        <f t="shared" si="206"/>
        <v>16.498921881351269</v>
      </c>
      <c r="U267" s="3">
        <f t="shared" si="206"/>
        <v>16.532033043797064</v>
      </c>
      <c r="V267" s="3">
        <f t="shared" si="206"/>
        <v>16.42980772715816</v>
      </c>
      <c r="W267" s="3">
        <f t="shared" si="206"/>
        <v>16.23324948085671</v>
      </c>
      <c r="X267" s="3">
        <f t="shared" si="206"/>
        <v>15.947021723215061</v>
      </c>
      <c r="Y267" s="3">
        <f t="shared" si="206"/>
        <v>15.503375166551056</v>
      </c>
    </row>
    <row r="268" spans="1:47" outlineLevel="1" x14ac:dyDescent="0.3">
      <c r="B268" t="s">
        <v>20</v>
      </c>
      <c r="C268" t="s">
        <v>20</v>
      </c>
      <c r="D268" t="s">
        <v>20</v>
      </c>
    </row>
    <row r="269" spans="1:47" outlineLevel="1" x14ac:dyDescent="0.3">
      <c r="A269" t="s">
        <v>61</v>
      </c>
      <c r="B269" t="s">
        <v>12</v>
      </c>
      <c r="C269" t="s">
        <v>13</v>
      </c>
      <c r="D269" t="s">
        <v>22</v>
      </c>
      <c r="E269" s="3">
        <f t="shared" ref="E269:Y269" si="207">E28/E171*IF($A269="GJ",1000,1)</f>
        <v>129.79235826336003</v>
      </c>
      <c r="F269" s="3">
        <f t="shared" si="207"/>
        <v>128.51401341108493</v>
      </c>
      <c r="G269" s="3">
        <f t="shared" si="207"/>
        <v>128.20506237006236</v>
      </c>
      <c r="H269" s="3">
        <f t="shared" si="207"/>
        <v>132.86435628190446</v>
      </c>
      <c r="I269" s="3">
        <f t="shared" si="207"/>
        <v>133.34856700232379</v>
      </c>
      <c r="J269" s="3">
        <f t="shared" si="207"/>
        <v>131.88973766857566</v>
      </c>
      <c r="K269" s="3">
        <f t="shared" si="207"/>
        <v>130.27656551212317</v>
      </c>
      <c r="L269" s="3">
        <f t="shared" si="207"/>
        <v>124.77842462420485</v>
      </c>
      <c r="M269" s="3">
        <f t="shared" si="207"/>
        <v>120.16009566227059</v>
      </c>
      <c r="N269" s="3">
        <f t="shared" si="207"/>
        <v>110.58475622737919</v>
      </c>
      <c r="O269" s="3">
        <f t="shared" si="207"/>
        <v>112.83677845801937</v>
      </c>
      <c r="P269" s="3">
        <f t="shared" si="207"/>
        <v>107.37493020426189</v>
      </c>
      <c r="Q269" s="3">
        <f t="shared" si="207"/>
        <v>98.214486786223489</v>
      </c>
      <c r="R269" s="3">
        <f t="shared" si="207"/>
        <v>88.161455370469014</v>
      </c>
      <c r="S269" s="3">
        <f t="shared" si="207"/>
        <v>79.807728915840059</v>
      </c>
      <c r="T269" s="3">
        <f t="shared" si="207"/>
        <v>73.32864042191332</v>
      </c>
      <c r="U269" s="3">
        <f t="shared" si="207"/>
        <v>67.203662800077296</v>
      </c>
      <c r="V269" s="3">
        <f t="shared" si="207"/>
        <v>61.522515046394119</v>
      </c>
      <c r="W269" s="3">
        <f t="shared" si="207"/>
        <v>56.125174801166871</v>
      </c>
      <c r="X269" s="3">
        <f t="shared" si="207"/>
        <v>51.053683457331438</v>
      </c>
      <c r="Y269" s="3">
        <f t="shared" si="207"/>
        <v>46.15452240331684</v>
      </c>
    </row>
    <row r="270" spans="1:47" outlineLevel="1" x14ac:dyDescent="0.3">
      <c r="A270" t="s">
        <v>61</v>
      </c>
      <c r="B270" t="s">
        <v>14</v>
      </c>
      <c r="C270" t="s">
        <v>15</v>
      </c>
      <c r="D270" t="s">
        <v>22</v>
      </c>
      <c r="E270" s="3">
        <f t="shared" ref="E270:Y270" si="208">E29/E172*IF($A270="GJ",1000,1)</f>
        <v>147.90200473361651</v>
      </c>
      <c r="F270" s="3">
        <f t="shared" si="208"/>
        <v>150.11389874633895</v>
      </c>
      <c r="G270" s="3">
        <f t="shared" si="208"/>
        <v>153.61449624702507</v>
      </c>
      <c r="H270" s="3">
        <f t="shared" si="208"/>
        <v>146.48065995092341</v>
      </c>
      <c r="I270" s="3">
        <f t="shared" si="208"/>
        <v>146.05749096164288</v>
      </c>
      <c r="J270" s="3">
        <f t="shared" si="208"/>
        <v>141.04621669120789</v>
      </c>
      <c r="K270" s="3">
        <f t="shared" si="208"/>
        <v>142.33779541088083</v>
      </c>
      <c r="L270" s="3">
        <f t="shared" si="208"/>
        <v>145.00308175906807</v>
      </c>
      <c r="M270" s="3">
        <f t="shared" si="208"/>
        <v>143.99793920659454</v>
      </c>
      <c r="N270" s="3">
        <f t="shared" si="208"/>
        <v>141.01294502935093</v>
      </c>
      <c r="O270" s="3">
        <f t="shared" si="208"/>
        <v>126.73090467501275</v>
      </c>
      <c r="P270" s="3">
        <f t="shared" si="208"/>
        <v>128.84073018856841</v>
      </c>
      <c r="Q270" s="3">
        <f t="shared" si="208"/>
        <v>122.650736146911</v>
      </c>
      <c r="R270" s="3">
        <f t="shared" si="208"/>
        <v>119.14607742469875</v>
      </c>
      <c r="S270" s="3">
        <f t="shared" si="208"/>
        <v>114.16353092283144</v>
      </c>
      <c r="T270" s="3">
        <f t="shared" si="208"/>
        <v>109.17194899122387</v>
      </c>
      <c r="U270" s="3">
        <f t="shared" si="208"/>
        <v>103.40642792216215</v>
      </c>
      <c r="V270" s="3">
        <f t="shared" si="208"/>
        <v>97.657291317218792</v>
      </c>
      <c r="W270" s="3">
        <f t="shared" si="208"/>
        <v>91.075314812479576</v>
      </c>
      <c r="X270" s="3">
        <f t="shared" si="208"/>
        <v>84.566026290843183</v>
      </c>
      <c r="Y270" s="3">
        <f t="shared" si="208"/>
        <v>78.097002925229958</v>
      </c>
    </row>
    <row r="271" spans="1:47" outlineLevel="1" x14ac:dyDescent="0.3">
      <c r="A271" t="s">
        <v>61</v>
      </c>
      <c r="B271" t="s">
        <v>16</v>
      </c>
      <c r="C271" t="s">
        <v>17</v>
      </c>
      <c r="D271" t="s">
        <v>22</v>
      </c>
      <c r="E271" s="3">
        <f t="shared" ref="E271:Y271" si="209">E30/E173*IF($A271="GJ",1000,1)</f>
        <v>119.80567710340763</v>
      </c>
      <c r="F271" s="3">
        <f t="shared" si="209"/>
        <v>123.06727685653311</v>
      </c>
      <c r="G271" s="3">
        <f t="shared" si="209"/>
        <v>124.95321850326516</v>
      </c>
      <c r="H271" s="3">
        <f t="shared" si="209"/>
        <v>111.50665895927551</v>
      </c>
      <c r="I271" s="3">
        <f t="shared" si="209"/>
        <v>111.42797358562734</v>
      </c>
      <c r="J271" s="3">
        <f t="shared" si="209"/>
        <v>112.1335953721284</v>
      </c>
      <c r="K271" s="3">
        <f t="shared" si="209"/>
        <v>112.31828343488363</v>
      </c>
      <c r="L271" s="3">
        <f t="shared" si="209"/>
        <v>107.73257224556995</v>
      </c>
      <c r="M271" s="3">
        <f t="shared" si="209"/>
        <v>111.41421006367513</v>
      </c>
      <c r="N271" s="3">
        <f t="shared" si="209"/>
        <v>107.52024013539548</v>
      </c>
      <c r="O271" s="3">
        <f t="shared" si="209"/>
        <v>96.940268356476054</v>
      </c>
      <c r="P271" s="3">
        <f t="shared" si="209"/>
        <v>98.791196604892193</v>
      </c>
      <c r="Q271" s="3">
        <f t="shared" si="209"/>
        <v>94.937449854985999</v>
      </c>
      <c r="R271" s="3">
        <f t="shared" si="209"/>
        <v>95.838204638327156</v>
      </c>
      <c r="S271" s="3">
        <f t="shared" si="209"/>
        <v>94.856968176729893</v>
      </c>
      <c r="T271" s="3">
        <f t="shared" si="209"/>
        <v>93.551880876330685</v>
      </c>
      <c r="U271" s="3">
        <f t="shared" si="209"/>
        <v>92.668588382172132</v>
      </c>
      <c r="V271" s="3">
        <f t="shared" si="209"/>
        <v>91.216159523114143</v>
      </c>
      <c r="W271" s="3">
        <f t="shared" si="209"/>
        <v>89.363780501786266</v>
      </c>
      <c r="X271" s="3">
        <f t="shared" si="209"/>
        <v>87.130188563230988</v>
      </c>
      <c r="Y271" s="3">
        <f t="shared" si="209"/>
        <v>84.250245413996524</v>
      </c>
    </row>
    <row r="272" spans="1:47" outlineLevel="1" x14ac:dyDescent="0.3">
      <c r="A272" t="s">
        <v>61</v>
      </c>
      <c r="B272" t="s">
        <v>16</v>
      </c>
      <c r="C272" t="s">
        <v>18</v>
      </c>
      <c r="D272" t="s">
        <v>22</v>
      </c>
      <c r="E272" s="3">
        <f t="shared" ref="E272:Y272" si="210">E31/E174*IF($A272="GJ",1000,1)</f>
        <v>58.741500178228911</v>
      </c>
      <c r="F272" s="3">
        <f t="shared" si="210"/>
        <v>59.246108547275348</v>
      </c>
      <c r="G272" s="3">
        <f t="shared" si="210"/>
        <v>61.370210280373833</v>
      </c>
      <c r="H272" s="3">
        <f t="shared" si="210"/>
        <v>57.986588570628307</v>
      </c>
      <c r="I272" s="3">
        <f t="shared" si="210"/>
        <v>61.254239766081866</v>
      </c>
      <c r="J272" s="3">
        <f t="shared" si="210"/>
        <v>58.276372994054086</v>
      </c>
      <c r="K272" s="3">
        <f t="shared" si="210"/>
        <v>58.570703778460178</v>
      </c>
      <c r="L272" s="3">
        <f t="shared" si="210"/>
        <v>59.170223286718688</v>
      </c>
      <c r="M272" s="3">
        <f t="shared" si="210"/>
        <v>57.562455214892282</v>
      </c>
      <c r="N272" s="3">
        <f t="shared" si="210"/>
        <v>54.007522204096432</v>
      </c>
      <c r="O272" s="3">
        <f t="shared" si="210"/>
        <v>53.941587644810845</v>
      </c>
      <c r="P272" s="3">
        <f t="shared" si="210"/>
        <v>53.748898017931566</v>
      </c>
      <c r="Q272" s="3">
        <f t="shared" si="210"/>
        <v>52.16631882650266</v>
      </c>
      <c r="R272" s="3">
        <f t="shared" si="210"/>
        <v>52.115525777439125</v>
      </c>
      <c r="S272" s="3">
        <f t="shared" si="210"/>
        <v>51.52042749728254</v>
      </c>
      <c r="T272" s="3">
        <f t="shared" si="210"/>
        <v>50.816514245372844</v>
      </c>
      <c r="U272" s="3">
        <f t="shared" si="210"/>
        <v>50.218578738319216</v>
      </c>
      <c r="V272" s="3">
        <f t="shared" si="210"/>
        <v>49.424092530284774</v>
      </c>
      <c r="W272" s="3">
        <f t="shared" si="210"/>
        <v>48.476843706328289</v>
      </c>
      <c r="X272" s="3">
        <f t="shared" si="210"/>
        <v>47.374417682732627</v>
      </c>
      <c r="Y272" s="3">
        <f t="shared" si="210"/>
        <v>46.03001090059584</v>
      </c>
    </row>
    <row r="273" spans="1:47" outlineLevel="1" x14ac:dyDescent="0.3">
      <c r="A273" t="s">
        <v>61</v>
      </c>
      <c r="B273" t="s">
        <v>19</v>
      </c>
      <c r="C273" t="s">
        <v>19</v>
      </c>
      <c r="D273" t="s">
        <v>22</v>
      </c>
      <c r="E273" s="3">
        <f t="shared" ref="E273:Y273" si="211">E32/E175*IF($A273="GJ",1000,1)</f>
        <v>112.52321830090918</v>
      </c>
      <c r="F273" s="3">
        <f t="shared" si="211"/>
        <v>108.26155050900547</v>
      </c>
      <c r="G273" s="3">
        <f t="shared" si="211"/>
        <v>113.59046849757674</v>
      </c>
      <c r="H273" s="3">
        <f t="shared" si="211"/>
        <v>127.08522899605701</v>
      </c>
      <c r="I273" s="3">
        <f t="shared" si="211"/>
        <v>127.03221246087043</v>
      </c>
      <c r="J273" s="3">
        <f t="shared" si="211"/>
        <v>123.27525430556955</v>
      </c>
      <c r="K273" s="3">
        <f t="shared" si="211"/>
        <v>127.05858868150513</v>
      </c>
      <c r="L273" s="3">
        <f t="shared" si="211"/>
        <v>127.63130158098839</v>
      </c>
      <c r="M273" s="3">
        <f t="shared" si="211"/>
        <v>124.83331682678023</v>
      </c>
      <c r="N273" s="3">
        <f t="shared" si="211"/>
        <v>121.41616391048248</v>
      </c>
      <c r="O273" s="3">
        <f t="shared" si="211"/>
        <v>119.1243741992913</v>
      </c>
      <c r="P273" s="3">
        <f t="shared" si="211"/>
        <v>121.82335895260259</v>
      </c>
      <c r="Q273" s="3">
        <f t="shared" si="211"/>
        <v>117.56476322109168</v>
      </c>
      <c r="R273" s="3">
        <f t="shared" si="211"/>
        <v>116.53715544389193</v>
      </c>
      <c r="S273" s="3">
        <f t="shared" si="211"/>
        <v>115.80533488448869</v>
      </c>
      <c r="T273" s="3">
        <f t="shared" si="211"/>
        <v>115.1700505832704</v>
      </c>
      <c r="U273" s="3">
        <f t="shared" si="211"/>
        <v>114.32926918404971</v>
      </c>
      <c r="V273" s="3">
        <f t="shared" si="211"/>
        <v>113.68614028832195</v>
      </c>
      <c r="W273" s="3">
        <f t="shared" si="211"/>
        <v>113.04655292350751</v>
      </c>
      <c r="X273" s="3">
        <f t="shared" si="211"/>
        <v>112.41048755431828</v>
      </c>
      <c r="Y273" s="3">
        <f t="shared" si="211"/>
        <v>111.77792475341526</v>
      </c>
    </row>
    <row r="274" spans="1:47" outlineLevel="1" x14ac:dyDescent="0.3">
      <c r="A274" t="s">
        <v>61</v>
      </c>
      <c r="B274" t="s">
        <v>16</v>
      </c>
      <c r="C274" t="s">
        <v>21</v>
      </c>
      <c r="D274" t="s">
        <v>22</v>
      </c>
      <c r="E274" s="3">
        <f t="shared" ref="E274:Y274" si="212">E33/E176*IF($A274="GJ",1000,1)</f>
        <v>84.885527082119964</v>
      </c>
      <c r="F274" s="3">
        <f t="shared" si="212"/>
        <v>86.372705576467837</v>
      </c>
      <c r="G274" s="3">
        <f t="shared" si="212"/>
        <v>88.273421328789141</v>
      </c>
      <c r="H274" s="3">
        <f t="shared" si="212"/>
        <v>80.513090603770692</v>
      </c>
      <c r="I274" s="3">
        <f t="shared" si="212"/>
        <v>82.290852833107706</v>
      </c>
      <c r="J274" s="3">
        <f t="shared" si="212"/>
        <v>80.817013722692863</v>
      </c>
      <c r="K274" s="3">
        <f t="shared" si="212"/>
        <v>81.009154584841184</v>
      </c>
      <c r="L274" s="3">
        <f t="shared" si="212"/>
        <v>79.388439441904097</v>
      </c>
      <c r="M274" s="3">
        <f t="shared" si="212"/>
        <v>79.942548603809911</v>
      </c>
      <c r="N274" s="3">
        <f t="shared" si="212"/>
        <v>76.217587417993869</v>
      </c>
      <c r="O274" s="3">
        <f t="shared" si="212"/>
        <v>71.738229664019002</v>
      </c>
      <c r="P274" s="3">
        <f t="shared" si="212"/>
        <v>72.342938136615359</v>
      </c>
      <c r="Q274" s="3">
        <f t="shared" si="212"/>
        <v>69.783298310701241</v>
      </c>
      <c r="R274" s="3">
        <f t="shared" si="212"/>
        <v>70.084096264959697</v>
      </c>
      <c r="S274" s="3">
        <f t="shared" si="212"/>
        <v>69.290353318806055</v>
      </c>
      <c r="T274" s="3">
        <f t="shared" si="212"/>
        <v>68.30056179797532</v>
      </c>
      <c r="U274" s="3">
        <f t="shared" si="212"/>
        <v>67.546803551370218</v>
      </c>
      <c r="V274" s="3">
        <f t="shared" si="212"/>
        <v>66.445302753157335</v>
      </c>
      <c r="W274" s="3">
        <f t="shared" si="212"/>
        <v>65.091831773630361</v>
      </c>
      <c r="X274" s="3">
        <f t="shared" si="212"/>
        <v>63.4932317906623</v>
      </c>
      <c r="Y274" s="3">
        <f t="shared" si="212"/>
        <v>61.491178275628037</v>
      </c>
    </row>
    <row r="275" spans="1:47" outlineLevel="1" x14ac:dyDescent="0.3">
      <c r="B275" t="s">
        <v>20</v>
      </c>
      <c r="C275" t="s">
        <v>20</v>
      </c>
      <c r="D275" t="s">
        <v>20</v>
      </c>
    </row>
    <row r="276" spans="1:47" outlineLevel="1" x14ac:dyDescent="0.3">
      <c r="A276" t="str">
        <f>A265</f>
        <v>GJ</v>
      </c>
      <c r="C276" t="s">
        <v>36</v>
      </c>
      <c r="D276" s="79" t="s">
        <v>2</v>
      </c>
      <c r="E276" s="40">
        <f t="shared" ref="E276:Y276" si="213">E35/E178*IF($A276="GJ",1000,1)</f>
        <v>25.848690493359889</v>
      </c>
      <c r="F276" s="40">
        <f t="shared" si="213"/>
        <v>25.246971321491014</v>
      </c>
      <c r="G276" s="40">
        <f t="shared" si="213"/>
        <v>26.056107483791344</v>
      </c>
      <c r="H276" s="40">
        <f t="shared" si="213"/>
        <v>25.171391796099567</v>
      </c>
      <c r="I276" s="40">
        <f t="shared" si="213"/>
        <v>26.190091794908906</v>
      </c>
      <c r="J276" s="40">
        <f t="shared" si="213"/>
        <v>25.519951772926017</v>
      </c>
      <c r="K276" s="40">
        <f t="shared" si="213"/>
        <v>25.211728000628273</v>
      </c>
      <c r="L276" s="40">
        <f t="shared" si="213"/>
        <v>25.572483881657966</v>
      </c>
      <c r="M276" s="40">
        <f t="shared" si="213"/>
        <v>24.976395138350142</v>
      </c>
      <c r="N276" s="40">
        <f t="shared" si="213"/>
        <v>23.330705420741314</v>
      </c>
      <c r="O276" s="40">
        <f t="shared" si="213"/>
        <v>23.093656680779294</v>
      </c>
      <c r="P276" s="40">
        <f t="shared" si="213"/>
        <v>22.887827742883609</v>
      </c>
      <c r="Q276" s="40">
        <f t="shared" si="213"/>
        <v>22.421041299775844</v>
      </c>
      <c r="R276" s="40">
        <f t="shared" si="213"/>
        <v>21.904982302162836</v>
      </c>
      <c r="S276" s="40">
        <f t="shared" si="213"/>
        <v>21.374807564343378</v>
      </c>
      <c r="T276" s="40">
        <f t="shared" si="213"/>
        <v>20.81225013358543</v>
      </c>
      <c r="U276" s="40">
        <f t="shared" si="213"/>
        <v>20.244161098848977</v>
      </c>
      <c r="V276" s="40">
        <f t="shared" si="213"/>
        <v>19.652796192392973</v>
      </c>
      <c r="W276" s="40">
        <f t="shared" si="213"/>
        <v>19.047173489664438</v>
      </c>
      <c r="X276" s="40">
        <f t="shared" si="213"/>
        <v>18.421410197350049</v>
      </c>
      <c r="Y276" s="40">
        <f t="shared" si="213"/>
        <v>17.768623232835534</v>
      </c>
      <c r="Z276" s="41"/>
      <c r="AP276" s="13">
        <f t="shared" ref="AP276:AP278" si="214">(AVERAGE(O276:P276)/AVERAGE(M276:N276))^(1/2)-1</f>
        <v>-2.4368063771206594E-2</v>
      </c>
      <c r="AQ276" s="13">
        <f t="shared" ref="AQ276:AQ278" si="215">(O276/M276)^(1/2)-1</f>
        <v>-3.8428740214372703E-2</v>
      </c>
      <c r="AR276" s="13">
        <f t="shared" ref="AR276:AR278" si="216">(AVERAGE(N276:P276)/AVERAGE(J276:L276))^(1/4)-1</f>
        <v>-2.3740336214881808E-2</v>
      </c>
      <c r="AS276" s="17">
        <f t="shared" ref="AS276:AS278" si="217">AVERAGE(F276:P276)/AVERAGE(E276:O276)-1</f>
        <v>-1.0719290153528349E-2</v>
      </c>
      <c r="AT276" t="s">
        <v>54</v>
      </c>
      <c r="AU276" s="76">
        <f t="shared" ref="AU276:AU278" si="218">AS276</f>
        <v>-1.0719290153528349E-2</v>
      </c>
    </row>
    <row r="277" spans="1:47" outlineLevel="1" x14ac:dyDescent="0.3">
      <c r="A277" t="str">
        <f t="shared" ref="A277:A278" si="219">A266</f>
        <v>GJ</v>
      </c>
      <c r="C277" t="s">
        <v>36</v>
      </c>
      <c r="D277" s="80" t="s">
        <v>3</v>
      </c>
      <c r="E277" s="3">
        <f t="shared" ref="E277:Y277" si="220">E36/E179*IF($A277="GJ",1000,1)</f>
        <v>460.06753632760905</v>
      </c>
      <c r="F277" s="3">
        <f t="shared" si="220"/>
        <v>474.42269596054285</v>
      </c>
      <c r="G277" s="3">
        <f t="shared" si="220"/>
        <v>497.48394596544676</v>
      </c>
      <c r="H277" s="3">
        <f t="shared" si="220"/>
        <v>493.60200497296449</v>
      </c>
      <c r="I277" s="3">
        <f t="shared" si="220"/>
        <v>517.21403817573196</v>
      </c>
      <c r="J277" s="3">
        <f t="shared" si="220"/>
        <v>520.20772558477859</v>
      </c>
      <c r="K277" s="3">
        <f t="shared" si="220"/>
        <v>517.80866659071057</v>
      </c>
      <c r="L277" s="3">
        <f t="shared" si="220"/>
        <v>492.63994838513804</v>
      </c>
      <c r="M277" s="3">
        <f t="shared" si="220"/>
        <v>500.08193612017294</v>
      </c>
      <c r="N277" s="3">
        <f t="shared" si="220"/>
        <v>477.91500996113604</v>
      </c>
      <c r="O277" s="3">
        <f t="shared" si="220"/>
        <v>495.83246180170454</v>
      </c>
      <c r="P277" s="3">
        <f t="shared" si="220"/>
        <v>509.07608315378872</v>
      </c>
      <c r="Q277" s="3">
        <f t="shared" si="220"/>
        <v>483.1178801705816</v>
      </c>
      <c r="R277" s="3">
        <f t="shared" si="220"/>
        <v>462.80128618945514</v>
      </c>
      <c r="S277" s="3">
        <f t="shared" si="220"/>
        <v>441.79258777177034</v>
      </c>
      <c r="T277" s="3">
        <f t="shared" si="220"/>
        <v>424.22697926821837</v>
      </c>
      <c r="U277" s="3">
        <f t="shared" si="220"/>
        <v>406.6730644652946</v>
      </c>
      <c r="V277" s="3">
        <f t="shared" si="220"/>
        <v>388.85167757982185</v>
      </c>
      <c r="W277" s="3">
        <f t="shared" si="220"/>
        <v>369.72476949066595</v>
      </c>
      <c r="X277" s="3">
        <f t="shared" si="220"/>
        <v>350.30483145591705</v>
      </c>
      <c r="Y277" s="3">
        <f t="shared" si="220"/>
        <v>329.76775021367291</v>
      </c>
      <c r="AP277" s="13">
        <f t="shared" si="214"/>
        <v>1.366516078496316E-2</v>
      </c>
      <c r="AQ277" s="13">
        <f t="shared" si="215"/>
        <v>-4.2578426738061337E-3</v>
      </c>
      <c r="AR277" s="13">
        <f t="shared" si="216"/>
        <v>-7.9057207478181457E-3</v>
      </c>
      <c r="AS277" s="17">
        <f t="shared" si="217"/>
        <v>8.9968907574120571E-3</v>
      </c>
      <c r="AT277" t="s">
        <v>54</v>
      </c>
      <c r="AU277" s="77">
        <f t="shared" si="218"/>
        <v>8.9968907574120571E-3</v>
      </c>
    </row>
    <row r="278" spans="1:47" outlineLevel="1" x14ac:dyDescent="0.3">
      <c r="A278" t="str">
        <f t="shared" si="219"/>
        <v>TJ</v>
      </c>
      <c r="C278" t="s">
        <v>36</v>
      </c>
      <c r="D278" s="81" t="s">
        <v>4</v>
      </c>
      <c r="E278" s="3">
        <f t="shared" ref="E278:Y278" si="221">E37/E180*IF($A278="GJ",1000,1)</f>
        <v>33.672248677248682</v>
      </c>
      <c r="F278" s="3">
        <f t="shared" si="221"/>
        <v>35.787987084870849</v>
      </c>
      <c r="G278" s="3">
        <f t="shared" si="221"/>
        <v>36.833857544517336</v>
      </c>
      <c r="H278" s="3">
        <f t="shared" si="221"/>
        <v>36.548599812558578</v>
      </c>
      <c r="I278" s="3">
        <f t="shared" si="221"/>
        <v>37.046093064456585</v>
      </c>
      <c r="J278" s="3">
        <f t="shared" si="221"/>
        <v>37.157647398843928</v>
      </c>
      <c r="K278" s="3">
        <f t="shared" si="221"/>
        <v>37.842143678160923</v>
      </c>
      <c r="L278" s="3">
        <f t="shared" si="221"/>
        <v>37.532643939393942</v>
      </c>
      <c r="M278" s="3">
        <f t="shared" si="221"/>
        <v>37.652478095238102</v>
      </c>
      <c r="N278" s="3">
        <f t="shared" si="221"/>
        <v>36.569932838161392</v>
      </c>
      <c r="O278" s="3">
        <f t="shared" si="221"/>
        <v>34.544535251798564</v>
      </c>
      <c r="P278" s="3">
        <f t="shared" si="221"/>
        <v>33.837062333714229</v>
      </c>
      <c r="Q278" s="3">
        <f t="shared" si="221"/>
        <v>31.715131566324086</v>
      </c>
      <c r="R278" s="3">
        <f t="shared" si="221"/>
        <v>30.239194549952046</v>
      </c>
      <c r="S278" s="3">
        <f t="shared" si="221"/>
        <v>28.686803131858799</v>
      </c>
      <c r="T278" s="3">
        <f t="shared" si="221"/>
        <v>27.413234573613629</v>
      </c>
      <c r="U278" s="3">
        <f t="shared" si="221"/>
        <v>26.114248499811836</v>
      </c>
      <c r="V278" s="3">
        <f t="shared" si="221"/>
        <v>24.817352807140058</v>
      </c>
      <c r="W278" s="3">
        <f t="shared" si="221"/>
        <v>23.401558235542577</v>
      </c>
      <c r="X278" s="3">
        <f t="shared" si="221"/>
        <v>21.985882587771727</v>
      </c>
      <c r="Y278" s="3">
        <f t="shared" si="221"/>
        <v>20.515882584560128</v>
      </c>
      <c r="AP278" s="13">
        <f t="shared" si="214"/>
        <v>-4.0152820982032433E-2</v>
      </c>
      <c r="AQ278" s="13">
        <f t="shared" si="215"/>
        <v>-4.2160164633339603E-2</v>
      </c>
      <c r="AR278" s="13">
        <f t="shared" si="216"/>
        <v>-1.7284593188407138E-2</v>
      </c>
      <c r="AS278" s="17">
        <f t="shared" si="217"/>
        <v>4.1081385211261257E-4</v>
      </c>
      <c r="AT278" t="s">
        <v>54</v>
      </c>
      <c r="AU278" s="78">
        <f t="shared" si="218"/>
        <v>4.1081385211261257E-4</v>
      </c>
    </row>
    <row r="279" spans="1:47" outlineLevel="1" x14ac:dyDescent="0.3">
      <c r="C279" s="7" t="s">
        <v>36</v>
      </c>
      <c r="D279" s="7" t="s">
        <v>22</v>
      </c>
    </row>
    <row r="281" spans="1:47" x14ac:dyDescent="0.3">
      <c r="A281" s="65" t="s">
        <v>63</v>
      </c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</row>
    <row r="282" spans="1:47" outlineLevel="1" x14ac:dyDescent="0.3">
      <c r="A282" t="s">
        <v>64</v>
      </c>
      <c r="B282" s="56">
        <v>2024</v>
      </c>
    </row>
    <row r="283" spans="1:47" outlineLevel="1" x14ac:dyDescent="0.3"/>
    <row r="284" spans="1:47" outlineLevel="1" x14ac:dyDescent="0.3">
      <c r="C284" t="s">
        <v>65</v>
      </c>
      <c r="D284" t="str">
        <f>D89</f>
        <v>Vector</v>
      </c>
      <c r="E284" s="89">
        <f t="shared" ref="E284:Y284" si="222">IF(E$1=Ref_Yr,1,IF(E$1&gt;Ref_Yr,D284*(1+E89),F284*(1-F89)))</f>
        <v>0.90894049299180568</v>
      </c>
      <c r="F284" s="89">
        <f t="shared" si="222"/>
        <v>0.91590702081647124</v>
      </c>
      <c r="G284" s="89">
        <f t="shared" si="222"/>
        <v>0.93755334260725087</v>
      </c>
      <c r="H284" s="89">
        <f t="shared" si="222"/>
        <v>1.0534898457794459</v>
      </c>
      <c r="I284" s="89">
        <f t="shared" si="222"/>
        <v>1.087318070438281</v>
      </c>
      <c r="J284" s="89">
        <f t="shared" si="222"/>
        <v>1.0999280284506998</v>
      </c>
      <c r="K284" s="89">
        <f t="shared" si="222"/>
        <v>1.1089376136305629</v>
      </c>
      <c r="L284" s="89">
        <f t="shared" si="222"/>
        <v>1.0869591134890642</v>
      </c>
      <c r="M284" s="89">
        <f t="shared" si="222"/>
        <v>1.0690596261396927</v>
      </c>
      <c r="N284" s="89">
        <f t="shared" si="222"/>
        <v>1.0051449243812531</v>
      </c>
      <c r="O284" s="89">
        <f t="shared" si="222"/>
        <v>1.039754138710014</v>
      </c>
      <c r="P284" s="89">
        <f t="shared" si="222"/>
        <v>1</v>
      </c>
      <c r="Q284" s="89">
        <f t="shared" si="222"/>
        <v>0.92669796596461862</v>
      </c>
      <c r="R284" s="89">
        <f t="shared" si="222"/>
        <v>0.84278751026509191</v>
      </c>
      <c r="S284" s="89">
        <f t="shared" si="222"/>
        <v>0.77298643694466485</v>
      </c>
      <c r="T284" s="89">
        <f t="shared" si="222"/>
        <v>0.71961268428090608</v>
      </c>
      <c r="U284" s="89">
        <f t="shared" si="222"/>
        <v>0.66823132357669257</v>
      </c>
      <c r="V284" s="89">
        <f t="shared" si="222"/>
        <v>0.61985043570496312</v>
      </c>
      <c r="W284" s="89">
        <f t="shared" si="222"/>
        <v>0.57298005286568054</v>
      </c>
      <c r="X284" s="89">
        <f t="shared" si="222"/>
        <v>0.52813829406233748</v>
      </c>
      <c r="Y284" s="89">
        <f t="shared" si="222"/>
        <v>0.4838193426932888</v>
      </c>
    </row>
    <row r="285" spans="1:47" outlineLevel="1" x14ac:dyDescent="0.3">
      <c r="D285" t="str">
        <f>D90</f>
        <v>First Gas</v>
      </c>
      <c r="E285" s="89">
        <f t="shared" ref="E285:Y285" si="223">IF(E$1=Ref_Yr,1,IF(E$1&gt;Ref_Yr,D285*(1+E90),F285*(1-F90)))</f>
        <v>1.0512905474976735</v>
      </c>
      <c r="F285" s="89">
        <f t="shared" si="223"/>
        <v>1.0800193365474193</v>
      </c>
      <c r="G285" s="89">
        <f t="shared" si="223"/>
        <v>1.1243724460984117</v>
      </c>
      <c r="H285" s="89">
        <f t="shared" si="223"/>
        <v>1.0232087326750727</v>
      </c>
      <c r="I285" s="89">
        <f t="shared" si="223"/>
        <v>1.0238437552897806</v>
      </c>
      <c r="J285" s="89">
        <f t="shared" si="223"/>
        <v>1.0049291377765461</v>
      </c>
      <c r="K285" s="89">
        <f t="shared" si="223"/>
        <v>1.0285131533165921</v>
      </c>
      <c r="L285" s="89">
        <f t="shared" si="223"/>
        <v>1.0632607443678288</v>
      </c>
      <c r="M285" s="89">
        <f t="shared" si="223"/>
        <v>1.0738262320378007</v>
      </c>
      <c r="N285" s="89">
        <f t="shared" si="223"/>
        <v>1.0657860132343944</v>
      </c>
      <c r="O285" s="89">
        <f t="shared" si="223"/>
        <v>0.97772702225235264</v>
      </c>
      <c r="P285" s="89">
        <f t="shared" si="223"/>
        <v>1</v>
      </c>
      <c r="Q285" s="89">
        <f t="shared" si="223"/>
        <v>0.96195189443078088</v>
      </c>
      <c r="R285" s="89">
        <f t="shared" si="223"/>
        <v>0.94428302747378801</v>
      </c>
      <c r="S285" s="89">
        <f t="shared" si="223"/>
        <v>0.91430671001797215</v>
      </c>
      <c r="T285" s="89">
        <f t="shared" si="223"/>
        <v>0.88352831218558159</v>
      </c>
      <c r="U285" s="89">
        <f t="shared" si="223"/>
        <v>0.8456772000719277</v>
      </c>
      <c r="V285" s="89">
        <f t="shared" si="223"/>
        <v>0.80707184708551694</v>
      </c>
      <c r="W285" s="89">
        <f t="shared" si="223"/>
        <v>0.76060885320267113</v>
      </c>
      <c r="X285" s="89">
        <f t="shared" si="223"/>
        <v>0.71369474135805455</v>
      </c>
      <c r="Y285" s="89">
        <f t="shared" si="223"/>
        <v>0.66605408985809522</v>
      </c>
    </row>
    <row r="286" spans="1:47" outlineLevel="1" x14ac:dyDescent="0.3">
      <c r="D286" t="str">
        <f>D91</f>
        <v>Powerco</v>
      </c>
      <c r="E286" s="89">
        <f t="shared" ref="E286:Y286" si="224">IF(E$1=Ref_Yr,1,IF(E$1&gt;Ref_Yr,D286*(1+E91),F286*(1-F91)))</f>
        <v>1.0493351328770661</v>
      </c>
      <c r="F286" s="89">
        <f t="shared" si="224"/>
        <v>1.0686487354159555</v>
      </c>
      <c r="G286" s="89">
        <f t="shared" si="224"/>
        <v>1.1015505397938328</v>
      </c>
      <c r="H286" s="89">
        <f t="shared" si="224"/>
        <v>1.0202688405617593</v>
      </c>
      <c r="I286" s="89">
        <f t="shared" si="224"/>
        <v>1.05591478121954</v>
      </c>
      <c r="J286" s="89">
        <f t="shared" si="224"/>
        <v>1.0525681021217224</v>
      </c>
      <c r="K286" s="89">
        <f t="shared" si="224"/>
        <v>1.0720352596922802</v>
      </c>
      <c r="L286" s="89">
        <f t="shared" si="224"/>
        <v>1.0658834754916946</v>
      </c>
      <c r="M286" s="89">
        <f t="shared" si="224"/>
        <v>1.0868642280948484</v>
      </c>
      <c r="N286" s="89">
        <f t="shared" si="224"/>
        <v>1.0464899746542036</v>
      </c>
      <c r="O286" s="89">
        <f t="shared" si="224"/>
        <v>0.99186794579415682</v>
      </c>
      <c r="P286" s="89">
        <f t="shared" si="224"/>
        <v>1</v>
      </c>
      <c r="Q286" s="89">
        <f t="shared" si="224"/>
        <v>0.96849280827594053</v>
      </c>
      <c r="R286" s="89">
        <f t="shared" si="224"/>
        <v>0.97657885827592839</v>
      </c>
      <c r="S286" s="89">
        <f t="shared" si="224"/>
        <v>0.96940538824990297</v>
      </c>
      <c r="T286" s="89">
        <f t="shared" si="224"/>
        <v>0.95940862773235491</v>
      </c>
      <c r="U286" s="89">
        <f t="shared" si="224"/>
        <v>0.95264855071493737</v>
      </c>
      <c r="V286" s="89">
        <f t="shared" si="224"/>
        <v>0.94089818606019782</v>
      </c>
      <c r="W286" s="89">
        <f t="shared" si="224"/>
        <v>0.92545892465246138</v>
      </c>
      <c r="X286" s="89">
        <f t="shared" si="224"/>
        <v>0.90638406826911111</v>
      </c>
      <c r="Y286" s="89">
        <f t="shared" si="224"/>
        <v>0.88136070919110043</v>
      </c>
    </row>
    <row r="287" spans="1:47" outlineLevel="1" x14ac:dyDescent="0.3">
      <c r="D287" t="str">
        <f>D92</f>
        <v>GasNet</v>
      </c>
      <c r="E287" s="89">
        <f t="shared" ref="E287:Y287" si="225">IF(E$1=Ref_Yr,1,IF(E$1&gt;Ref_Yr,D287*(1+E92),F287*(1-F92)))</f>
        <v>0.92358522719473124</v>
      </c>
      <c r="F287" s="89">
        <f t="shared" si="225"/>
        <v>0.88883494690730391</v>
      </c>
      <c r="G287" s="89">
        <f t="shared" si="225"/>
        <v>0.90437116033070675</v>
      </c>
      <c r="H287" s="89">
        <f t="shared" si="225"/>
        <v>1.0245896831541239</v>
      </c>
      <c r="I287" s="89">
        <f t="shared" si="225"/>
        <v>1.0254054392712848</v>
      </c>
      <c r="J287" s="89">
        <f t="shared" si="225"/>
        <v>0.99842108560625098</v>
      </c>
      <c r="K287" s="89">
        <f t="shared" si="225"/>
        <v>1.0400573691762138</v>
      </c>
      <c r="L287" s="89">
        <f t="shared" si="225"/>
        <v>1.0487804543693504</v>
      </c>
      <c r="M287" s="89">
        <f t="shared" si="225"/>
        <v>1.0302035501204114</v>
      </c>
      <c r="N287" s="89">
        <f t="shared" si="225"/>
        <v>1.0015100205011682</v>
      </c>
      <c r="O287" s="89">
        <f t="shared" si="225"/>
        <v>0.98042534613739551</v>
      </c>
      <c r="P287" s="89">
        <f t="shared" si="225"/>
        <v>1</v>
      </c>
      <c r="Q287" s="89">
        <f t="shared" si="225"/>
        <v>0.96278978334866494</v>
      </c>
      <c r="R287" s="89">
        <f t="shared" si="225"/>
        <v>0.95214669900892623</v>
      </c>
      <c r="S287" s="89">
        <f t="shared" si="225"/>
        <v>0.94395971105528109</v>
      </c>
      <c r="T287" s="89">
        <f t="shared" si="225"/>
        <v>0.9365914218970004</v>
      </c>
      <c r="U287" s="89">
        <f t="shared" si="225"/>
        <v>0.92758573514799081</v>
      </c>
      <c r="V287" s="89">
        <f t="shared" si="225"/>
        <v>0.92021744598971023</v>
      </c>
      <c r="W287" s="89">
        <f t="shared" si="225"/>
        <v>0.91290768693065705</v>
      </c>
      <c r="X287" s="89">
        <f t="shared" si="225"/>
        <v>0.90565599303623889</v>
      </c>
      <c r="Y287" s="89">
        <f t="shared" si="225"/>
        <v>0.89846190306507723</v>
      </c>
    </row>
    <row r="288" spans="1:47" outlineLevel="1" x14ac:dyDescent="0.3">
      <c r="C288" t="s">
        <v>66</v>
      </c>
      <c r="D288" t="str">
        <f>D206</f>
        <v>Vector</v>
      </c>
      <c r="E288" s="90">
        <f t="shared" ref="E288:Y288" si="226">IF(E$1=Ref_Yr,1,IF(E$1&gt;Ref_Yr,D288*(1+E206),F288*(1-F206)))</f>
        <v>0.76112803881448932</v>
      </c>
      <c r="F288" s="90">
        <f t="shared" si="226"/>
        <v>0.77478670349786305</v>
      </c>
      <c r="G288" s="90">
        <f t="shared" si="226"/>
        <v>0.79510444771907807</v>
      </c>
      <c r="H288" s="90">
        <f t="shared" si="226"/>
        <v>0.85598433123587503</v>
      </c>
      <c r="I288" s="90">
        <f t="shared" si="226"/>
        <v>0.88006962003559142</v>
      </c>
      <c r="J288" s="90">
        <f t="shared" si="226"/>
        <v>0.90046712012108354</v>
      </c>
      <c r="K288" s="90">
        <f t="shared" si="226"/>
        <v>0.91941422086701274</v>
      </c>
      <c r="L288" s="90">
        <f t="shared" si="226"/>
        <v>0.94101242812113473</v>
      </c>
      <c r="M288" s="90">
        <f t="shared" si="226"/>
        <v>0.96124477363574135</v>
      </c>
      <c r="N288" s="90">
        <f t="shared" si="226"/>
        <v>0.97836096154062091</v>
      </c>
      <c r="O288" s="90">
        <f t="shared" si="226"/>
        <v>0.9909092438105489</v>
      </c>
      <c r="P288" s="90">
        <f t="shared" si="226"/>
        <v>1</v>
      </c>
      <c r="Q288" s="90">
        <f t="shared" si="226"/>
        <v>1.0063587042577484</v>
      </c>
      <c r="R288" s="90">
        <f t="shared" si="226"/>
        <v>1.0004333586125858</v>
      </c>
      <c r="S288" s="90">
        <f t="shared" si="226"/>
        <v>0.99057445017626033</v>
      </c>
      <c r="T288" s="90">
        <f t="shared" si="226"/>
        <v>0.97664863783720723</v>
      </c>
      <c r="U288" s="90">
        <f t="shared" si="226"/>
        <v>0.96288116806813739</v>
      </c>
      <c r="V288" s="90">
        <f t="shared" si="226"/>
        <v>0.94738026384872454</v>
      </c>
      <c r="W288" s="90">
        <f t="shared" si="226"/>
        <v>0.93212890031988471</v>
      </c>
      <c r="X288" s="90">
        <f t="shared" si="226"/>
        <v>0.91712306026072743</v>
      </c>
      <c r="Y288" s="90">
        <f t="shared" si="226"/>
        <v>0.90235879112143291</v>
      </c>
    </row>
    <row r="289" spans="3:25" outlineLevel="1" x14ac:dyDescent="0.3">
      <c r="D289" t="str">
        <f>D207</f>
        <v>First Gas</v>
      </c>
      <c r="E289" s="90">
        <f t="shared" ref="E289:Y289" si="227">IF(E$1=Ref_Yr,1,IF(E$1&gt;Ref_Yr,D289*(1+E207),F289*(1-F207)))</f>
        <v>0.93255559619570427</v>
      </c>
      <c r="F289" s="90">
        <f t="shared" si="227"/>
        <v>0.9433794929470205</v>
      </c>
      <c r="G289" s="90">
        <f t="shared" si="227"/>
        <v>0.95848509083610189</v>
      </c>
      <c r="H289" s="90">
        <f t="shared" si="227"/>
        <v>0.9085316510603425</v>
      </c>
      <c r="I289" s="90">
        <f t="shared" si="227"/>
        <v>0.91174034593658837</v>
      </c>
      <c r="J289" s="90">
        <f t="shared" si="227"/>
        <v>0.92660187009090511</v>
      </c>
      <c r="K289" s="90">
        <f t="shared" si="227"/>
        <v>0.93942320678478053</v>
      </c>
      <c r="L289" s="90">
        <f t="shared" si="227"/>
        <v>0.95247075132345804</v>
      </c>
      <c r="M289" s="90">
        <f t="shared" si="227"/>
        <v>0.96883243188912238</v>
      </c>
      <c r="N289" s="90">
        <f t="shared" si="227"/>
        <v>0.98205541806284313</v>
      </c>
      <c r="O289" s="90">
        <f t="shared" si="227"/>
        <v>0.99446720687497825</v>
      </c>
      <c r="P289" s="90">
        <f t="shared" si="227"/>
        <v>1</v>
      </c>
      <c r="Q289" s="90">
        <f t="shared" si="227"/>
        <v>1.002852467203033</v>
      </c>
      <c r="R289" s="90">
        <f t="shared" si="227"/>
        <v>1.0030250995114356</v>
      </c>
      <c r="S289" s="90">
        <f t="shared" si="227"/>
        <v>1.0017086290683268</v>
      </c>
      <c r="T289" s="90">
        <f t="shared" si="227"/>
        <v>0.99769339421684511</v>
      </c>
      <c r="U289" s="90">
        <f t="shared" si="227"/>
        <v>0.99053414584641042</v>
      </c>
      <c r="V289" s="90">
        <f t="shared" si="227"/>
        <v>0.97957408274791524</v>
      </c>
      <c r="W289" s="90">
        <f t="shared" si="227"/>
        <v>0.96416465163466258</v>
      </c>
      <c r="X289" s="90">
        <f t="shared" si="227"/>
        <v>0.94344991333898287</v>
      </c>
      <c r="Y289" s="90">
        <f t="shared" si="227"/>
        <v>0.91632148347588616</v>
      </c>
    </row>
    <row r="290" spans="3:25" outlineLevel="1" x14ac:dyDescent="0.3">
      <c r="D290" t="str">
        <f>D208</f>
        <v>Powerco</v>
      </c>
      <c r="E290" s="90">
        <f t="shared" ref="E290:Y290" si="228">IF(E$1=Ref_Yr,1,IF(E$1&gt;Ref_Yr,D290*(1+E208),F290*(1-F208)))</f>
        <v>0.90587383238751662</v>
      </c>
      <c r="F290" s="90">
        <f t="shared" si="228"/>
        <v>0.90636651851678218</v>
      </c>
      <c r="G290" s="90">
        <f t="shared" si="228"/>
        <v>0.91339357725756809</v>
      </c>
      <c r="H290" s="90">
        <f t="shared" si="228"/>
        <v>0.92172619718416726</v>
      </c>
      <c r="I290" s="90">
        <f t="shared" si="228"/>
        <v>0.93237924027466523</v>
      </c>
      <c r="J290" s="90">
        <f t="shared" si="228"/>
        <v>0.94657716100517664</v>
      </c>
      <c r="K290" s="90">
        <f t="shared" si="228"/>
        <v>0.96171860575093338</v>
      </c>
      <c r="L290" s="90">
        <f t="shared" si="228"/>
        <v>0.97589409261867577</v>
      </c>
      <c r="M290" s="90">
        <f t="shared" si="228"/>
        <v>0.98798584100877396</v>
      </c>
      <c r="N290" s="90">
        <f t="shared" si="228"/>
        <v>0.99636179979224415</v>
      </c>
      <c r="O290" s="90">
        <f t="shared" si="228"/>
        <v>1.0002948359699884</v>
      </c>
      <c r="P290" s="90">
        <f t="shared" si="228"/>
        <v>1</v>
      </c>
      <c r="Q290" s="90">
        <f t="shared" si="228"/>
        <v>0.99241123700358314</v>
      </c>
      <c r="R290" s="90">
        <f t="shared" si="228"/>
        <v>0.98872249953780744</v>
      </c>
      <c r="S290" s="90">
        <f t="shared" si="228"/>
        <v>0.98588771800086283</v>
      </c>
      <c r="T290" s="90">
        <f t="shared" si="228"/>
        <v>0.98237505392247493</v>
      </c>
      <c r="U290" s="90">
        <f t="shared" si="228"/>
        <v>0.97784116419723743</v>
      </c>
      <c r="V290" s="90">
        <f t="shared" si="228"/>
        <v>0.97192509838100527</v>
      </c>
      <c r="W290" s="90">
        <f t="shared" si="228"/>
        <v>0.96425710236026385</v>
      </c>
      <c r="X290" s="90">
        <f t="shared" si="228"/>
        <v>0.95440579633591294</v>
      </c>
      <c r="Y290" s="90">
        <f t="shared" si="228"/>
        <v>0.94187817482326652</v>
      </c>
    </row>
    <row r="291" spans="3:25" outlineLevel="1" x14ac:dyDescent="0.3">
      <c r="D291" t="str">
        <f>D209</f>
        <v>GasNet</v>
      </c>
      <c r="E291" s="90">
        <f t="shared" ref="E291:Y291" si="229">IF(E$1=Ref_Yr,1,IF(E$1&gt;Ref_Yr,D291*(1+E209),F291*(1-F209)))</f>
        <v>1.0191097123687505</v>
      </c>
      <c r="F291" s="90">
        <f t="shared" si="229"/>
        <v>1.0178161733860522</v>
      </c>
      <c r="G291" s="90">
        <f t="shared" si="229"/>
        <v>0.98765292812613115</v>
      </c>
      <c r="H291" s="90">
        <f t="shared" si="229"/>
        <v>0.9863582333529497</v>
      </c>
      <c r="I291" s="90">
        <f t="shared" si="229"/>
        <v>0.98755636057232765</v>
      </c>
      <c r="J291" s="90">
        <f t="shared" si="229"/>
        <v>0.99015598245902203</v>
      </c>
      <c r="K291" s="90">
        <f t="shared" si="229"/>
        <v>0.99921320762634713</v>
      </c>
      <c r="L291" s="90">
        <f t="shared" si="229"/>
        <v>1.0030174458679864</v>
      </c>
      <c r="M291" s="90">
        <f t="shared" si="229"/>
        <v>1.0070227067080302</v>
      </c>
      <c r="N291" s="90">
        <f t="shared" si="229"/>
        <v>1.0057027529710418</v>
      </c>
      <c r="O291" s="90">
        <f t="shared" si="229"/>
        <v>1.0030139241350557</v>
      </c>
      <c r="P291" s="90">
        <f t="shared" si="229"/>
        <v>1</v>
      </c>
      <c r="Q291" s="90">
        <f t="shared" si="229"/>
        <v>0.98230613999705674</v>
      </c>
      <c r="R291" s="90">
        <f t="shared" si="229"/>
        <v>0.97313036937265529</v>
      </c>
      <c r="S291" s="90">
        <f t="shared" si="229"/>
        <v>0.96405433538547569</v>
      </c>
      <c r="T291" s="90">
        <f t="shared" si="229"/>
        <v>0.95507803803551772</v>
      </c>
      <c r="U291" s="90">
        <f t="shared" si="229"/>
        <v>0.94620147732278159</v>
      </c>
      <c r="V291" s="90">
        <f t="shared" si="229"/>
        <v>0.93742465324726731</v>
      </c>
      <c r="W291" s="90">
        <f t="shared" si="229"/>
        <v>0.92872924168557658</v>
      </c>
      <c r="X291" s="90">
        <f t="shared" si="229"/>
        <v>0.92011448746734836</v>
      </c>
      <c r="Y291" s="90">
        <f t="shared" si="229"/>
        <v>0.91157964242706946</v>
      </c>
    </row>
    <row r="292" spans="3:25" outlineLevel="1" x14ac:dyDescent="0.3"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</row>
    <row r="293" spans="3:25" outlineLevel="1" x14ac:dyDescent="0.3">
      <c r="E293" s="91">
        <f>E$1</f>
        <v>2013</v>
      </c>
      <c r="F293" s="91">
        <f t="shared" ref="F293:Y293" si="230">F$1</f>
        <v>2014</v>
      </c>
      <c r="G293" s="91">
        <f t="shared" si="230"/>
        <v>2015</v>
      </c>
      <c r="H293" s="91">
        <f t="shared" si="230"/>
        <v>2016</v>
      </c>
      <c r="I293" s="91">
        <f t="shared" si="230"/>
        <v>2017</v>
      </c>
      <c r="J293" s="91">
        <f t="shared" si="230"/>
        <v>2018</v>
      </c>
      <c r="K293" s="91">
        <f t="shared" si="230"/>
        <v>2019</v>
      </c>
      <c r="L293" s="91">
        <f t="shared" si="230"/>
        <v>2020</v>
      </c>
      <c r="M293" s="91">
        <f t="shared" si="230"/>
        <v>2021</v>
      </c>
      <c r="N293" s="91">
        <f t="shared" si="230"/>
        <v>2022</v>
      </c>
      <c r="O293" s="91">
        <f t="shared" si="230"/>
        <v>2023</v>
      </c>
      <c r="P293" s="91">
        <f t="shared" si="230"/>
        <v>2024</v>
      </c>
      <c r="Q293" s="91">
        <f t="shared" si="230"/>
        <v>2025</v>
      </c>
      <c r="R293" s="91">
        <f t="shared" si="230"/>
        <v>2026</v>
      </c>
      <c r="S293" s="91">
        <f t="shared" si="230"/>
        <v>2027</v>
      </c>
      <c r="T293" s="91">
        <f t="shared" si="230"/>
        <v>2028</v>
      </c>
      <c r="U293" s="91">
        <f t="shared" si="230"/>
        <v>2029</v>
      </c>
      <c r="V293" s="91">
        <f t="shared" si="230"/>
        <v>2030</v>
      </c>
      <c r="W293" s="91">
        <f t="shared" si="230"/>
        <v>2031</v>
      </c>
      <c r="X293" s="91">
        <f t="shared" si="230"/>
        <v>2032</v>
      </c>
      <c r="Y293" s="91">
        <f t="shared" si="230"/>
        <v>2033</v>
      </c>
    </row>
    <row r="294" spans="3:25" outlineLevel="1" x14ac:dyDescent="0.3">
      <c r="C294" t="str">
        <f t="shared" ref="C294:D301" si="231">IF(C284&lt;&gt;"",C284,"")</f>
        <v>Demand</v>
      </c>
      <c r="D294" t="str">
        <f t="shared" si="231"/>
        <v>Vector</v>
      </c>
      <c r="E294" s="2">
        <f>E284-1</f>
        <v>-9.1059507008194318E-2</v>
      </c>
      <c r="F294" s="2">
        <f t="shared" ref="F294:Y294" si="232">F284-1</f>
        <v>-8.409297918352876E-2</v>
      </c>
      <c r="G294" s="2">
        <f t="shared" si="232"/>
        <v>-6.2446657392749128E-2</v>
      </c>
      <c r="H294" s="2">
        <f t="shared" si="232"/>
        <v>5.3489845779445933E-2</v>
      </c>
      <c r="I294" s="2">
        <f t="shared" si="232"/>
        <v>8.7318070438280992E-2</v>
      </c>
      <c r="J294" s="2">
        <f t="shared" si="232"/>
        <v>9.9928028450699813E-2</v>
      </c>
      <c r="K294" s="2">
        <f t="shared" si="232"/>
        <v>0.10893761363056287</v>
      </c>
      <c r="L294" s="2">
        <f t="shared" si="232"/>
        <v>8.6959113489064155E-2</v>
      </c>
      <c r="M294" s="2">
        <f t="shared" si="232"/>
        <v>6.9059626139692742E-2</v>
      </c>
      <c r="N294" s="2">
        <f t="shared" si="232"/>
        <v>5.1449243812531353E-3</v>
      </c>
      <c r="O294" s="2">
        <f t="shared" si="232"/>
        <v>3.9754138710013986E-2</v>
      </c>
      <c r="P294" s="2">
        <f t="shared" si="232"/>
        <v>0</v>
      </c>
      <c r="Q294" s="2">
        <f t="shared" si="232"/>
        <v>-7.330203403538138E-2</v>
      </c>
      <c r="R294" s="2">
        <f t="shared" si="232"/>
        <v>-0.15721248973490809</v>
      </c>
      <c r="S294" s="2">
        <f t="shared" si="232"/>
        <v>-0.22701356305533515</v>
      </c>
      <c r="T294" s="2">
        <f t="shared" si="232"/>
        <v>-0.28038731571909392</v>
      </c>
      <c r="U294" s="2">
        <f t="shared" si="232"/>
        <v>-0.33176867642330743</v>
      </c>
      <c r="V294" s="2">
        <f t="shared" si="232"/>
        <v>-0.38014956429503688</v>
      </c>
      <c r="W294" s="2">
        <f t="shared" si="232"/>
        <v>-0.42701994713431946</v>
      </c>
      <c r="X294" s="2">
        <f t="shared" si="232"/>
        <v>-0.47186170593766252</v>
      </c>
      <c r="Y294" s="2">
        <f t="shared" si="232"/>
        <v>-0.51618065730671114</v>
      </c>
    </row>
    <row r="295" spans="3:25" outlineLevel="1" x14ac:dyDescent="0.3">
      <c r="C295" t="str">
        <f t="shared" si="231"/>
        <v/>
      </c>
      <c r="D295" t="str">
        <f t="shared" si="231"/>
        <v>First Gas</v>
      </c>
      <c r="E295" s="2">
        <f t="shared" ref="E295:Y295" si="233">E285-1</f>
        <v>5.1290547497673478E-2</v>
      </c>
      <c r="F295" s="2">
        <f t="shared" si="233"/>
        <v>8.0019336547419329E-2</v>
      </c>
      <c r="G295" s="2">
        <f t="shared" si="233"/>
        <v>0.12437244609841169</v>
      </c>
      <c r="H295" s="2">
        <f t="shared" si="233"/>
        <v>2.320873267507273E-2</v>
      </c>
      <c r="I295" s="2">
        <f t="shared" si="233"/>
        <v>2.3843755289780555E-2</v>
      </c>
      <c r="J295" s="2">
        <f t="shared" si="233"/>
        <v>4.9291377765461331E-3</v>
      </c>
      <c r="K295" s="2">
        <f t="shared" si="233"/>
        <v>2.8513153316592099E-2</v>
      </c>
      <c r="L295" s="2">
        <f t="shared" si="233"/>
        <v>6.3260744367828803E-2</v>
      </c>
      <c r="M295" s="2">
        <f t="shared" si="233"/>
        <v>7.3826232037800699E-2</v>
      </c>
      <c r="N295" s="2">
        <f t="shared" si="233"/>
        <v>6.5786013234394369E-2</v>
      </c>
      <c r="O295" s="2">
        <f t="shared" si="233"/>
        <v>-2.227297774764736E-2</v>
      </c>
      <c r="P295" s="2">
        <f t="shared" si="233"/>
        <v>0</v>
      </c>
      <c r="Q295" s="2">
        <f t="shared" si="233"/>
        <v>-3.8048105569219115E-2</v>
      </c>
      <c r="R295" s="2">
        <f t="shared" si="233"/>
        <v>-5.5716972526211994E-2</v>
      </c>
      <c r="S295" s="2">
        <f t="shared" si="233"/>
        <v>-8.5693289982027854E-2</v>
      </c>
      <c r="T295" s="2">
        <f t="shared" si="233"/>
        <v>-0.11647168781441841</v>
      </c>
      <c r="U295" s="2">
        <f t="shared" si="233"/>
        <v>-0.1543227999280723</v>
      </c>
      <c r="V295" s="2">
        <f t="shared" si="233"/>
        <v>-0.19292815291448306</v>
      </c>
      <c r="W295" s="2">
        <f t="shared" si="233"/>
        <v>-0.23939114679732887</v>
      </c>
      <c r="X295" s="2">
        <f t="shared" si="233"/>
        <v>-0.28630525864194545</v>
      </c>
      <c r="Y295" s="2">
        <f t="shared" si="233"/>
        <v>-0.33394591014190478</v>
      </c>
    </row>
    <row r="296" spans="3:25" outlineLevel="1" x14ac:dyDescent="0.3">
      <c r="C296" t="str">
        <f t="shared" si="231"/>
        <v/>
      </c>
      <c r="D296" t="str">
        <f t="shared" si="231"/>
        <v>Powerco</v>
      </c>
      <c r="E296" s="2">
        <f t="shared" ref="E296:Y296" si="234">E286-1</f>
        <v>4.9335132877066146E-2</v>
      </c>
      <c r="F296" s="2">
        <f t="shared" si="234"/>
        <v>6.8648735415955509E-2</v>
      </c>
      <c r="G296" s="2">
        <f t="shared" si="234"/>
        <v>0.10155053979383277</v>
      </c>
      <c r="H296" s="2">
        <f t="shared" si="234"/>
        <v>2.026884056175926E-2</v>
      </c>
      <c r="I296" s="2">
        <f t="shared" si="234"/>
        <v>5.5914781219539966E-2</v>
      </c>
      <c r="J296" s="2">
        <f t="shared" si="234"/>
        <v>5.256810212172236E-2</v>
      </c>
      <c r="K296" s="2">
        <f t="shared" si="234"/>
        <v>7.2035259692280196E-2</v>
      </c>
      <c r="L296" s="2">
        <f t="shared" si="234"/>
        <v>6.5883475491694599E-2</v>
      </c>
      <c r="M296" s="2">
        <f t="shared" si="234"/>
        <v>8.6864228094848395E-2</v>
      </c>
      <c r="N296" s="2">
        <f t="shared" si="234"/>
        <v>4.648997465420357E-2</v>
      </c>
      <c r="O296" s="2">
        <f t="shared" si="234"/>
        <v>-8.1320542058431755E-3</v>
      </c>
      <c r="P296" s="2">
        <f t="shared" si="234"/>
        <v>0</v>
      </c>
      <c r="Q296" s="2">
        <f t="shared" si="234"/>
        <v>-3.1507191724059469E-2</v>
      </c>
      <c r="R296" s="2">
        <f t="shared" si="234"/>
        <v>-2.3421141724071615E-2</v>
      </c>
      <c r="S296" s="2">
        <f t="shared" si="234"/>
        <v>-3.0594611750097034E-2</v>
      </c>
      <c r="T296" s="2">
        <f t="shared" si="234"/>
        <v>-4.0591372267645087E-2</v>
      </c>
      <c r="U296" s="2">
        <f t="shared" si="234"/>
        <v>-4.735144928506263E-2</v>
      </c>
      <c r="V296" s="2">
        <f t="shared" si="234"/>
        <v>-5.9101813939802184E-2</v>
      </c>
      <c r="W296" s="2">
        <f t="shared" si="234"/>
        <v>-7.4541075347538621E-2</v>
      </c>
      <c r="X296" s="2">
        <f t="shared" si="234"/>
        <v>-9.3615931730888891E-2</v>
      </c>
      <c r="Y296" s="2">
        <f t="shared" si="234"/>
        <v>-0.11863929080889957</v>
      </c>
    </row>
    <row r="297" spans="3:25" outlineLevel="1" x14ac:dyDescent="0.3">
      <c r="C297" t="str">
        <f t="shared" si="231"/>
        <v/>
      </c>
      <c r="D297" t="str">
        <f t="shared" si="231"/>
        <v>GasNet</v>
      </c>
      <c r="E297" s="2">
        <f t="shared" ref="E297:Y297" si="235">E287-1</f>
        <v>-7.641477280526876E-2</v>
      </c>
      <c r="F297" s="2">
        <f t="shared" si="235"/>
        <v>-0.11116505309269609</v>
      </c>
      <c r="G297" s="2">
        <f t="shared" si="235"/>
        <v>-9.5628839669293253E-2</v>
      </c>
      <c r="H297" s="2">
        <f t="shared" si="235"/>
        <v>2.4589683154123909E-2</v>
      </c>
      <c r="I297" s="2">
        <f t="shared" si="235"/>
        <v>2.5405439271284802E-2</v>
      </c>
      <c r="J297" s="2">
        <f t="shared" si="235"/>
        <v>-1.5789143937490202E-3</v>
      </c>
      <c r="K297" s="2">
        <f t="shared" si="235"/>
        <v>4.0057369176213831E-2</v>
      </c>
      <c r="L297" s="2">
        <f t="shared" si="235"/>
        <v>4.8780454369350412E-2</v>
      </c>
      <c r="M297" s="2">
        <f t="shared" si="235"/>
        <v>3.0203550120411427E-2</v>
      </c>
      <c r="N297" s="2">
        <f t="shared" si="235"/>
        <v>1.5100205011682188E-3</v>
      </c>
      <c r="O297" s="2">
        <f t="shared" si="235"/>
        <v>-1.9574653862604485E-2</v>
      </c>
      <c r="P297" s="2">
        <f t="shared" si="235"/>
        <v>0</v>
      </c>
      <c r="Q297" s="2">
        <f t="shared" si="235"/>
        <v>-3.721021665133506E-2</v>
      </c>
      <c r="R297" s="2">
        <f t="shared" si="235"/>
        <v>-4.7853300991073766E-2</v>
      </c>
      <c r="S297" s="2">
        <f t="shared" si="235"/>
        <v>-5.6040288944718908E-2</v>
      </c>
      <c r="T297" s="2">
        <f t="shared" si="235"/>
        <v>-6.3408578102999602E-2</v>
      </c>
      <c r="U297" s="2">
        <f t="shared" si="235"/>
        <v>-7.2414264852009191E-2</v>
      </c>
      <c r="V297" s="2">
        <f t="shared" si="235"/>
        <v>-7.9782554010289775E-2</v>
      </c>
      <c r="W297" s="2">
        <f t="shared" si="235"/>
        <v>-8.7092313069342953E-2</v>
      </c>
      <c r="X297" s="2">
        <f t="shared" si="235"/>
        <v>-9.4344006963761107E-2</v>
      </c>
      <c r="Y297" s="2">
        <f t="shared" si="235"/>
        <v>-0.10153809693492277</v>
      </c>
    </row>
    <row r="298" spans="3:25" outlineLevel="1" x14ac:dyDescent="0.3">
      <c r="C298" t="str">
        <f t="shared" si="231"/>
        <v>ICPs</v>
      </c>
      <c r="D298" t="str">
        <f t="shared" si="231"/>
        <v>Vector</v>
      </c>
      <c r="E298" s="2">
        <f t="shared" ref="E298:Y298" si="236">E288-1</f>
        <v>-0.23887196118551068</v>
      </c>
      <c r="F298" s="2">
        <f t="shared" si="236"/>
        <v>-0.22521329650213695</v>
      </c>
      <c r="G298" s="2">
        <f t="shared" si="236"/>
        <v>-0.20489555228092193</v>
      </c>
      <c r="H298" s="2">
        <f t="shared" si="236"/>
        <v>-0.14401566876412497</v>
      </c>
      <c r="I298" s="2">
        <f t="shared" si="236"/>
        <v>-0.11993037996440858</v>
      </c>
      <c r="J298" s="2">
        <f t="shared" si="236"/>
        <v>-9.9532879878916458E-2</v>
      </c>
      <c r="K298" s="2">
        <f t="shared" si="236"/>
        <v>-8.0585779132987256E-2</v>
      </c>
      <c r="L298" s="2">
        <f t="shared" si="236"/>
        <v>-5.8987571878865275E-2</v>
      </c>
      <c r="M298" s="2">
        <f t="shared" si="236"/>
        <v>-3.8755226364258655E-2</v>
      </c>
      <c r="N298" s="2">
        <f t="shared" si="236"/>
        <v>-2.163903845937909E-2</v>
      </c>
      <c r="O298" s="2">
        <f t="shared" si="236"/>
        <v>-9.0907561894510991E-3</v>
      </c>
      <c r="P298" s="2">
        <f t="shared" si="236"/>
        <v>0</v>
      </c>
      <c r="Q298" s="2">
        <f t="shared" si="236"/>
        <v>6.3587042577484265E-3</v>
      </c>
      <c r="R298" s="2">
        <f t="shared" si="236"/>
        <v>4.333586125857547E-4</v>
      </c>
      <c r="S298" s="2">
        <f t="shared" si="236"/>
        <v>-9.4255498237396651E-3</v>
      </c>
      <c r="T298" s="2">
        <f t="shared" si="236"/>
        <v>-2.3351362162792766E-2</v>
      </c>
      <c r="U298" s="2">
        <f t="shared" si="236"/>
        <v>-3.7118831931862606E-2</v>
      </c>
      <c r="V298" s="2">
        <f t="shared" si="236"/>
        <v>-5.2619736151275465E-2</v>
      </c>
      <c r="W298" s="2">
        <f t="shared" si="236"/>
        <v>-6.7871099680115288E-2</v>
      </c>
      <c r="X298" s="2">
        <f t="shared" si="236"/>
        <v>-8.287693973927257E-2</v>
      </c>
      <c r="Y298" s="2">
        <f t="shared" si="236"/>
        <v>-9.7641208878567087E-2</v>
      </c>
    </row>
    <row r="299" spans="3:25" outlineLevel="1" x14ac:dyDescent="0.3">
      <c r="C299" t="str">
        <f t="shared" si="231"/>
        <v/>
      </c>
      <c r="D299" t="str">
        <f t="shared" si="231"/>
        <v>First Gas</v>
      </c>
      <c r="E299" s="2">
        <f t="shared" ref="E299:Y299" si="237">E289-1</f>
        <v>-6.7444403804295727E-2</v>
      </c>
      <c r="F299" s="2">
        <f t="shared" si="237"/>
        <v>-5.6620507052979496E-2</v>
      </c>
      <c r="G299" s="2">
        <f t="shared" si="237"/>
        <v>-4.1514909163898106E-2</v>
      </c>
      <c r="H299" s="2">
        <f t="shared" si="237"/>
        <v>-9.1468348939657496E-2</v>
      </c>
      <c r="I299" s="2">
        <f t="shared" si="237"/>
        <v>-8.825965406341163E-2</v>
      </c>
      <c r="J299" s="2">
        <f t="shared" si="237"/>
        <v>-7.3398129909094889E-2</v>
      </c>
      <c r="K299" s="2">
        <f t="shared" si="237"/>
        <v>-6.0576793215219471E-2</v>
      </c>
      <c r="L299" s="2">
        <f t="shared" si="237"/>
        <v>-4.7529248676541958E-2</v>
      </c>
      <c r="M299" s="2">
        <f t="shared" si="237"/>
        <v>-3.1167568110877619E-2</v>
      </c>
      <c r="N299" s="2">
        <f t="shared" si="237"/>
        <v>-1.7944581937156867E-2</v>
      </c>
      <c r="O299" s="2">
        <f t="shared" si="237"/>
        <v>-5.532793125021751E-3</v>
      </c>
      <c r="P299" s="2">
        <f t="shared" si="237"/>
        <v>0</v>
      </c>
      <c r="Q299" s="2">
        <f t="shared" si="237"/>
        <v>2.8524672030330045E-3</v>
      </c>
      <c r="R299" s="2">
        <f t="shared" si="237"/>
        <v>3.0250995114355916E-3</v>
      </c>
      <c r="S299" s="2">
        <f t="shared" si="237"/>
        <v>1.7086290683268057E-3</v>
      </c>
      <c r="T299" s="2">
        <f t="shared" si="237"/>
        <v>-2.3066057831548914E-3</v>
      </c>
      <c r="U299" s="2">
        <f t="shared" si="237"/>
        <v>-9.4658541535895813E-3</v>
      </c>
      <c r="V299" s="2">
        <f t="shared" si="237"/>
        <v>-2.0425917252084758E-2</v>
      </c>
      <c r="W299" s="2">
        <f t="shared" si="237"/>
        <v>-3.5835348365337416E-2</v>
      </c>
      <c r="X299" s="2">
        <f t="shared" si="237"/>
        <v>-5.6550086661017129E-2</v>
      </c>
      <c r="Y299" s="2">
        <f t="shared" si="237"/>
        <v>-8.3678516524113844E-2</v>
      </c>
    </row>
    <row r="300" spans="3:25" outlineLevel="1" x14ac:dyDescent="0.3">
      <c r="C300" t="str">
        <f t="shared" si="231"/>
        <v/>
      </c>
      <c r="D300" t="str">
        <f t="shared" si="231"/>
        <v>Powerco</v>
      </c>
      <c r="E300" s="2">
        <f t="shared" ref="E300:Y300" si="238">E290-1</f>
        <v>-9.412616761248338E-2</v>
      </c>
      <c r="F300" s="2">
        <f t="shared" si="238"/>
        <v>-9.3633481483217817E-2</v>
      </c>
      <c r="G300" s="2">
        <f t="shared" si="238"/>
        <v>-8.660642274243191E-2</v>
      </c>
      <c r="H300" s="2">
        <f t="shared" si="238"/>
        <v>-7.8273802815832738E-2</v>
      </c>
      <c r="I300" s="2">
        <f t="shared" si="238"/>
        <v>-6.7620759725334767E-2</v>
      </c>
      <c r="J300" s="2">
        <f t="shared" si="238"/>
        <v>-5.3422838994823363E-2</v>
      </c>
      <c r="K300" s="2">
        <f t="shared" si="238"/>
        <v>-3.8281394249066625E-2</v>
      </c>
      <c r="L300" s="2">
        <f t="shared" si="238"/>
        <v>-2.4105907381324232E-2</v>
      </c>
      <c r="M300" s="2">
        <f t="shared" si="238"/>
        <v>-1.2014158991226043E-2</v>
      </c>
      <c r="N300" s="2">
        <f t="shared" si="238"/>
        <v>-3.6382002077558484E-3</v>
      </c>
      <c r="O300" s="2">
        <f t="shared" si="238"/>
        <v>2.948359699883607E-4</v>
      </c>
      <c r="P300" s="2">
        <f t="shared" si="238"/>
        <v>0</v>
      </c>
      <c r="Q300" s="2">
        <f t="shared" si="238"/>
        <v>-7.5887629964168646E-3</v>
      </c>
      <c r="R300" s="2">
        <f t="shared" si="238"/>
        <v>-1.1277500462192558E-2</v>
      </c>
      <c r="S300" s="2">
        <f t="shared" si="238"/>
        <v>-1.4112281999137166E-2</v>
      </c>
      <c r="T300" s="2">
        <f t="shared" si="238"/>
        <v>-1.7624946077525072E-2</v>
      </c>
      <c r="U300" s="2">
        <f t="shared" si="238"/>
        <v>-2.2158835802762566E-2</v>
      </c>
      <c r="V300" s="2">
        <f t="shared" si="238"/>
        <v>-2.807490161899473E-2</v>
      </c>
      <c r="W300" s="2">
        <f t="shared" si="238"/>
        <v>-3.5742897639736149E-2</v>
      </c>
      <c r="X300" s="2">
        <f t="shared" si="238"/>
        <v>-4.5594203664087063E-2</v>
      </c>
      <c r="Y300" s="2">
        <f t="shared" si="238"/>
        <v>-5.8121825176733477E-2</v>
      </c>
    </row>
    <row r="301" spans="3:25" outlineLevel="1" x14ac:dyDescent="0.3">
      <c r="C301" t="str">
        <f t="shared" si="231"/>
        <v/>
      </c>
      <c r="D301" t="str">
        <f t="shared" si="231"/>
        <v>GasNet</v>
      </c>
      <c r="E301" s="2">
        <f t="shared" ref="E301:Y301" si="239">E291-1</f>
        <v>1.9109712368750476E-2</v>
      </c>
      <c r="F301" s="2">
        <f t="shared" si="239"/>
        <v>1.7816173386052236E-2</v>
      </c>
      <c r="G301" s="2">
        <f t="shared" si="239"/>
        <v>-1.2347071873868853E-2</v>
      </c>
      <c r="H301" s="2">
        <f t="shared" si="239"/>
        <v>-1.3641766647050302E-2</v>
      </c>
      <c r="I301" s="2">
        <f t="shared" si="239"/>
        <v>-1.2443639427672348E-2</v>
      </c>
      <c r="J301" s="2">
        <f t="shared" si="239"/>
        <v>-9.8440175409779673E-3</v>
      </c>
      <c r="K301" s="2">
        <f t="shared" si="239"/>
        <v>-7.8679237365286703E-4</v>
      </c>
      <c r="L301" s="2">
        <f t="shared" si="239"/>
        <v>3.0174458679863569E-3</v>
      </c>
      <c r="M301" s="2">
        <f t="shared" si="239"/>
        <v>7.0227067080301797E-3</v>
      </c>
      <c r="N301" s="2">
        <f t="shared" si="239"/>
        <v>5.7027529710418357E-3</v>
      </c>
      <c r="O301" s="2">
        <f t="shared" si="239"/>
        <v>3.0139241350557455E-3</v>
      </c>
      <c r="P301" s="2">
        <f t="shared" si="239"/>
        <v>0</v>
      </c>
      <c r="Q301" s="2">
        <f t="shared" si="239"/>
        <v>-1.7693860002943262E-2</v>
      </c>
      <c r="R301" s="2">
        <f t="shared" si="239"/>
        <v>-2.6869630627344709E-2</v>
      </c>
      <c r="S301" s="2">
        <f t="shared" si="239"/>
        <v>-3.5945664614524309E-2</v>
      </c>
      <c r="T301" s="2">
        <f t="shared" si="239"/>
        <v>-4.4921961964482282E-2</v>
      </c>
      <c r="U301" s="2">
        <f t="shared" si="239"/>
        <v>-5.3798522677218408E-2</v>
      </c>
      <c r="V301" s="2">
        <f t="shared" si="239"/>
        <v>-6.2575346752732686E-2</v>
      </c>
      <c r="W301" s="2">
        <f t="shared" si="239"/>
        <v>-7.1270758314423421E-2</v>
      </c>
      <c r="X301" s="2">
        <f t="shared" si="239"/>
        <v>-7.9885512532651637E-2</v>
      </c>
      <c r="Y301" s="2">
        <f t="shared" si="239"/>
        <v>-8.8420357572930541E-2</v>
      </c>
    </row>
    <row r="302" spans="3:25" outlineLevel="1" x14ac:dyDescent="0.3">
      <c r="C302" t="str">
        <f t="shared" ref="C302" si="240">IF(C293&lt;&gt;"",C293,"")</f>
        <v/>
      </c>
    </row>
    <row r="303" spans="3:25" outlineLevel="1" x14ac:dyDescent="0.3"/>
    <row r="304" spans="3:25" outlineLevel="1" x14ac:dyDescent="0.3">
      <c r="F304" t="s">
        <v>67</v>
      </c>
      <c r="I304" t="s">
        <v>68</v>
      </c>
    </row>
    <row r="305" spans="1:48" outlineLevel="1" x14ac:dyDescent="0.3">
      <c r="F305" t="str">
        <f t="shared" ref="F305:Q309" si="241">AA88</f>
        <v>2013-17</v>
      </c>
      <c r="G305" t="str">
        <f t="shared" si="241"/>
        <v>2018-21</v>
      </c>
      <c r="H305" t="str">
        <f t="shared" si="241"/>
        <v>2021-2024</v>
      </c>
      <c r="I305" t="str">
        <f t="shared" si="241"/>
        <v>FY25</v>
      </c>
      <c r="J305" t="str">
        <f t="shared" si="241"/>
        <v>FY26</v>
      </c>
      <c r="K305" t="str">
        <f t="shared" si="241"/>
        <v>FY27</v>
      </c>
      <c r="L305" t="str">
        <f t="shared" si="241"/>
        <v>FY28</v>
      </c>
      <c r="M305" t="str">
        <f t="shared" si="241"/>
        <v>FY29</v>
      </c>
      <c r="N305" t="str">
        <f t="shared" si="241"/>
        <v>FY30</v>
      </c>
      <c r="O305" t="str">
        <f t="shared" si="241"/>
        <v>FY31</v>
      </c>
      <c r="P305" t="str">
        <f t="shared" si="241"/>
        <v>FY32</v>
      </c>
      <c r="Q305" t="str">
        <f t="shared" si="241"/>
        <v>FY33</v>
      </c>
    </row>
    <row r="306" spans="1:48" outlineLevel="1" x14ac:dyDescent="0.3">
      <c r="D306" t="s">
        <v>65</v>
      </c>
      <c r="E306" t="str">
        <f>D89</f>
        <v>Vector</v>
      </c>
      <c r="F306" s="17">
        <f t="shared" si="241"/>
        <v>4.2963953652152387E-2</v>
      </c>
      <c r="G306" s="17">
        <f t="shared" si="241"/>
        <v>-9.6129533936873211E-3</v>
      </c>
      <c r="H306" s="17">
        <f t="shared" si="241"/>
        <v>-2.3351909222753136E-2</v>
      </c>
      <c r="I306" s="17">
        <f t="shared" si="241"/>
        <v>-7.330203403538138E-2</v>
      </c>
      <c r="J306" s="17">
        <f t="shared" si="241"/>
        <v>-9.0547793112055297E-2</v>
      </c>
      <c r="K306" s="17">
        <f t="shared" si="241"/>
        <v>-8.2821675060741895E-2</v>
      </c>
      <c r="L306" s="17">
        <f t="shared" si="241"/>
        <v>-6.9048757019238072E-2</v>
      </c>
      <c r="M306" s="17">
        <f t="shared" si="241"/>
        <v>-7.1401410545671284E-2</v>
      </c>
      <c r="N306" s="17">
        <f t="shared" si="241"/>
        <v>-7.2401406765507326E-2</v>
      </c>
      <c r="O306" s="17">
        <f t="shared" si="241"/>
        <v>-7.5615632642052399E-2</v>
      </c>
      <c r="P306" s="17">
        <f t="shared" si="241"/>
        <v>-7.8260593155159985E-2</v>
      </c>
      <c r="Q306" s="17">
        <f t="shared" si="241"/>
        <v>-8.3915428718784768E-2</v>
      </c>
      <c r="R306" s="17"/>
    </row>
    <row r="307" spans="1:48" outlineLevel="1" x14ac:dyDescent="0.3">
      <c r="E307" t="str">
        <f>D90</f>
        <v>First Gas</v>
      </c>
      <c r="F307" s="17">
        <f t="shared" si="241"/>
        <v>-8.050402035460702E-3</v>
      </c>
      <c r="G307" s="17">
        <f t="shared" si="241"/>
        <v>2.1816507701236294E-2</v>
      </c>
      <c r="H307" s="17">
        <f t="shared" si="241"/>
        <v>-2.5111987541023912E-2</v>
      </c>
      <c r="I307" s="17">
        <f t="shared" si="241"/>
        <v>-3.8048105569219115E-2</v>
      </c>
      <c r="J307" s="17">
        <f t="shared" si="241"/>
        <v>-1.8367724061137292E-2</v>
      </c>
      <c r="K307" s="17">
        <f t="shared" si="241"/>
        <v>-3.1745055861070126E-2</v>
      </c>
      <c r="L307" s="17">
        <f t="shared" si="241"/>
        <v>-3.366309958699254E-2</v>
      </c>
      <c r="M307" s="17">
        <f t="shared" si="241"/>
        <v>-4.2840859304238643E-2</v>
      </c>
      <c r="N307" s="17">
        <f t="shared" si="241"/>
        <v>-4.5650223256731071E-2</v>
      </c>
      <c r="O307" s="17">
        <f t="shared" si="241"/>
        <v>-5.7569836007329567E-2</v>
      </c>
      <c r="P307" s="17">
        <f t="shared" si="241"/>
        <v>-6.1679681543380438E-2</v>
      </c>
      <c r="Q307" s="17">
        <f t="shared" si="241"/>
        <v>-6.6752140290828321E-2</v>
      </c>
      <c r="R307" s="17"/>
    </row>
    <row r="308" spans="1:48" outlineLevel="1" x14ac:dyDescent="0.3">
      <c r="E308" t="str">
        <f>D91</f>
        <v>Powerco</v>
      </c>
      <c r="F308" s="17">
        <f t="shared" si="241"/>
        <v>5.0823892226753431E-4</v>
      </c>
      <c r="G308" s="17">
        <f t="shared" si="241"/>
        <v>1.0563820246133856E-2</v>
      </c>
      <c r="H308" s="17">
        <f t="shared" si="241"/>
        <v>-2.8506148728214442E-2</v>
      </c>
      <c r="I308" s="17">
        <f t="shared" si="241"/>
        <v>-3.1507191724059469E-2</v>
      </c>
      <c r="J308" s="17">
        <f t="shared" si="241"/>
        <v>8.3491069121950368E-3</v>
      </c>
      <c r="K308" s="17">
        <f t="shared" si="241"/>
        <v>-7.3455102629290669E-3</v>
      </c>
      <c r="L308" s="17">
        <f t="shared" si="241"/>
        <v>-1.0312260111938865E-2</v>
      </c>
      <c r="M308" s="17">
        <f t="shared" si="241"/>
        <v>-7.0460873730056051E-3</v>
      </c>
      <c r="N308" s="17">
        <f t="shared" si="241"/>
        <v>-1.233441718451278E-2</v>
      </c>
      <c r="O308" s="17">
        <f t="shared" si="241"/>
        <v>-1.6409067034537372E-2</v>
      </c>
      <c r="P308" s="17">
        <f t="shared" si="241"/>
        <v>-2.061124040757778E-2</v>
      </c>
      <c r="Q308" s="17">
        <f t="shared" si="241"/>
        <v>-2.7607898190219582E-2</v>
      </c>
      <c r="R308" s="17"/>
    </row>
    <row r="309" spans="1:48" outlineLevel="1" x14ac:dyDescent="0.3">
      <c r="E309" t="str">
        <f>D92</f>
        <v>GasNet</v>
      </c>
      <c r="F309" s="17">
        <f t="shared" si="241"/>
        <v>2.405286597741399E-2</v>
      </c>
      <c r="G309" s="17">
        <f t="shared" si="241"/>
        <v>1.010592483307989E-2</v>
      </c>
      <c r="H309" s="17">
        <f t="shared" si="241"/>
        <v>-1.0193751028413503E-2</v>
      </c>
      <c r="I309" s="17">
        <f t="shared" si="241"/>
        <v>-3.721021665133506E-2</v>
      </c>
      <c r="J309" s="17">
        <f t="shared" si="241"/>
        <v>-1.1054421768707523E-2</v>
      </c>
      <c r="K309" s="17">
        <f t="shared" si="241"/>
        <v>-8.5984522785899076E-3</v>
      </c>
      <c r="L309" s="17">
        <f t="shared" si="241"/>
        <v>-7.8057241977450564E-3</v>
      </c>
      <c r="M309" s="17">
        <f t="shared" si="241"/>
        <v>-9.6153846153845812E-3</v>
      </c>
      <c r="N309" s="17">
        <f t="shared" si="241"/>
        <v>-7.9435127978817466E-3</v>
      </c>
      <c r="O309" s="17">
        <f t="shared" si="241"/>
        <v>-7.9435127978816356E-3</v>
      </c>
      <c r="P309" s="17">
        <f t="shared" si="241"/>
        <v>-7.9435127978816356E-3</v>
      </c>
      <c r="Q309" s="17">
        <f t="shared" si="241"/>
        <v>-7.9435127978817466E-3</v>
      </c>
      <c r="R309" s="17"/>
    </row>
    <row r="310" spans="1:48" outlineLevel="1" x14ac:dyDescent="0.3">
      <c r="D310" t="s">
        <v>66</v>
      </c>
      <c r="E310" t="str">
        <f>D206</f>
        <v>Vector</v>
      </c>
      <c r="F310" s="17">
        <f t="shared" ref="F310:Q313" si="242">AA206</f>
        <v>3.5418157847249443E-2</v>
      </c>
      <c r="G310" s="17">
        <f t="shared" si="242"/>
        <v>2.1535986617686225E-2</v>
      </c>
      <c r="H310" s="17">
        <f t="shared" si="242"/>
        <v>1.3082971999767082E-2</v>
      </c>
      <c r="I310" s="17">
        <f t="shared" si="242"/>
        <v>6.3587042577484265E-3</v>
      </c>
      <c r="J310" s="17">
        <f t="shared" si="242"/>
        <v>-5.8879061909967723E-3</v>
      </c>
      <c r="K310" s="17">
        <f t="shared" si="242"/>
        <v>-9.8546378441417559E-3</v>
      </c>
      <c r="L310" s="17">
        <f t="shared" si="242"/>
        <v>-1.4058319732126345E-2</v>
      </c>
      <c r="M310" s="17">
        <f t="shared" si="242"/>
        <v>-1.4096645646849981E-2</v>
      </c>
      <c r="N310" s="17">
        <f t="shared" si="242"/>
        <v>-1.6098460260171921E-2</v>
      </c>
      <c r="O310" s="17">
        <f t="shared" si="242"/>
        <v>-1.609846026017181E-2</v>
      </c>
      <c r="P310" s="17">
        <f t="shared" si="242"/>
        <v>-1.609846026017181E-2</v>
      </c>
      <c r="Q310" s="17">
        <f t="shared" si="242"/>
        <v>-1.609846026017181E-2</v>
      </c>
      <c r="R310" s="17"/>
    </row>
    <row r="311" spans="1:48" outlineLevel="1" x14ac:dyDescent="0.3">
      <c r="E311" t="str">
        <f>D207</f>
        <v>First Gas</v>
      </c>
      <c r="F311" s="17">
        <f t="shared" si="242"/>
        <v>-6.0574747461629164E-3</v>
      </c>
      <c r="G311" s="17">
        <f t="shared" si="242"/>
        <v>1.4744921440574302E-2</v>
      </c>
      <c r="H311" s="17">
        <f t="shared" si="242"/>
        <v>1.0492746233569031E-2</v>
      </c>
      <c r="I311" s="17">
        <f t="shared" si="242"/>
        <v>2.8524672030330045E-3</v>
      </c>
      <c r="J311" s="17">
        <f t="shared" si="242"/>
        <v>1.7214128104403592E-4</v>
      </c>
      <c r="K311" s="17">
        <f t="shared" si="242"/>
        <v>-1.3124999999999387E-3</v>
      </c>
      <c r="L311" s="17">
        <f t="shared" si="242"/>
        <v>-4.0083860066336685E-3</v>
      </c>
      <c r="M311" s="17">
        <f t="shared" si="242"/>
        <v>-7.1758001124728743E-3</v>
      </c>
      <c r="N311" s="17">
        <f t="shared" si="242"/>
        <v>-1.1064800889957982E-2</v>
      </c>
      <c r="O311" s="17">
        <f t="shared" si="242"/>
        <v>-1.5730746029974485E-2</v>
      </c>
      <c r="P311" s="17">
        <f t="shared" si="242"/>
        <v>-2.1484648146516849E-2</v>
      </c>
      <c r="Q311" s="17">
        <f t="shared" si="242"/>
        <v>-2.8754499289830759E-2</v>
      </c>
      <c r="R311" s="17"/>
    </row>
    <row r="312" spans="1:48" outlineLevel="1" x14ac:dyDescent="0.3">
      <c r="E312" t="str">
        <f>D208</f>
        <v>Powerco</v>
      </c>
      <c r="F312" s="17">
        <f t="shared" si="242"/>
        <v>7.1757060372485415E-3</v>
      </c>
      <c r="G312" s="17">
        <f t="shared" si="242"/>
        <v>1.4169526869460528E-2</v>
      </c>
      <c r="H312" s="17">
        <f t="shared" si="242"/>
        <v>4.0145281402286237E-3</v>
      </c>
      <c r="I312" s="17">
        <f t="shared" si="242"/>
        <v>-7.5887629964168646E-3</v>
      </c>
      <c r="J312" s="17">
        <f t="shared" si="242"/>
        <v>-3.7169444764785231E-3</v>
      </c>
      <c r="K312" s="17">
        <f t="shared" si="242"/>
        <v>-2.8671154325604631E-3</v>
      </c>
      <c r="L312" s="17">
        <f t="shared" si="242"/>
        <v>-3.5629453681710332E-3</v>
      </c>
      <c r="M312" s="17">
        <f t="shared" si="242"/>
        <v>-4.6152329572440864E-3</v>
      </c>
      <c r="N312" s="17">
        <f t="shared" si="242"/>
        <v>-6.0501296456352271E-3</v>
      </c>
      <c r="O312" s="17">
        <f t="shared" si="242"/>
        <v>-7.8894927536231618E-3</v>
      </c>
      <c r="P312" s="17">
        <f t="shared" si="242"/>
        <v>-1.0216472349788619E-2</v>
      </c>
      <c r="Q312" s="17">
        <f t="shared" si="242"/>
        <v>-1.3126095378655056E-2</v>
      </c>
      <c r="R312" s="17"/>
    </row>
    <row r="313" spans="1:48" outlineLevel="1" x14ac:dyDescent="0.3">
      <c r="E313" t="str">
        <f>D209</f>
        <v>GasNet</v>
      </c>
      <c r="F313" s="17">
        <f t="shared" si="242"/>
        <v>-7.9776505482032078E-3</v>
      </c>
      <c r="G313" s="17">
        <f t="shared" si="242"/>
        <v>5.6114932832149007E-3</v>
      </c>
      <c r="H313" s="17">
        <f t="shared" si="242"/>
        <v>-2.3357141487856392E-3</v>
      </c>
      <c r="I313" s="17">
        <f t="shared" si="242"/>
        <v>-1.7693860002943262E-2</v>
      </c>
      <c r="J313" s="17">
        <f t="shared" si="242"/>
        <v>-9.3410498527769503E-3</v>
      </c>
      <c r="K313" s="17">
        <f t="shared" si="242"/>
        <v>-9.3266372860509872E-3</v>
      </c>
      <c r="L313" s="17">
        <f t="shared" si="242"/>
        <v>-9.3109869646182952E-3</v>
      </c>
      <c r="M313" s="17">
        <f t="shared" si="242"/>
        <v>-9.2940685045947991E-3</v>
      </c>
      <c r="N313" s="17">
        <f t="shared" si="242"/>
        <v>-9.2758511647517139E-3</v>
      </c>
      <c r="O313" s="17">
        <f t="shared" si="242"/>
        <v>-9.2758511647518249E-3</v>
      </c>
      <c r="P313" s="17">
        <f t="shared" si="242"/>
        <v>-9.2758511647518249E-3</v>
      </c>
      <c r="Q313" s="17">
        <f t="shared" si="242"/>
        <v>-9.2758511647517139E-3</v>
      </c>
      <c r="R313" s="17"/>
    </row>
    <row r="316" spans="1:48" x14ac:dyDescent="0.3">
      <c r="A316" s="63" t="s">
        <v>69</v>
      </c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 t="s">
        <v>29</v>
      </c>
      <c r="AA316" s="62"/>
      <c r="AB316" s="62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64"/>
      <c r="AR316" s="64"/>
      <c r="AS316" s="64"/>
      <c r="AT316" s="64"/>
      <c r="AU316" s="64"/>
      <c r="AV316" s="42"/>
    </row>
    <row r="317" spans="1:48" x14ac:dyDescent="0.3">
      <c r="A317" s="65" t="s">
        <v>70</v>
      </c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</row>
    <row r="318" spans="1:48" outlineLevel="1" x14ac:dyDescent="0.3">
      <c r="B318" t="s">
        <v>71</v>
      </c>
    </row>
    <row r="319" spans="1:48" outlineLevel="1" x14ac:dyDescent="0.3">
      <c r="B319" s="1" t="s">
        <v>12</v>
      </c>
      <c r="C319" s="36">
        <v>0.75</v>
      </c>
    </row>
    <row r="320" spans="1:48" outlineLevel="1" x14ac:dyDescent="0.3">
      <c r="B320" s="1" t="s">
        <v>14</v>
      </c>
      <c r="C320" s="36">
        <v>1</v>
      </c>
    </row>
    <row r="321" spans="1:47" outlineLevel="1" x14ac:dyDescent="0.3">
      <c r="B321" s="1" t="s">
        <v>16</v>
      </c>
      <c r="C321" s="36">
        <v>1</v>
      </c>
    </row>
    <row r="322" spans="1:47" outlineLevel="1" x14ac:dyDescent="0.3">
      <c r="B322" s="1" t="s">
        <v>19</v>
      </c>
      <c r="C322" s="36">
        <v>0.75</v>
      </c>
    </row>
    <row r="324" spans="1:47" x14ac:dyDescent="0.3">
      <c r="A324" s="65" t="s">
        <v>31</v>
      </c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</row>
    <row r="325" spans="1:47" outlineLevel="1" x14ac:dyDescent="0.3">
      <c r="E325" s="19">
        <f>E$1</f>
        <v>2013</v>
      </c>
      <c r="F325" s="19">
        <f t="shared" ref="F325:Y325" si="243">F$1</f>
        <v>2014</v>
      </c>
      <c r="G325" s="19">
        <f t="shared" si="243"/>
        <v>2015</v>
      </c>
      <c r="H325" s="19">
        <f t="shared" si="243"/>
        <v>2016</v>
      </c>
      <c r="I325" s="19">
        <f t="shared" si="243"/>
        <v>2017</v>
      </c>
      <c r="J325" s="19">
        <f t="shared" si="243"/>
        <v>2018</v>
      </c>
      <c r="K325" s="19">
        <f t="shared" si="243"/>
        <v>2019</v>
      </c>
      <c r="L325" s="19">
        <f t="shared" si="243"/>
        <v>2020</v>
      </c>
      <c r="M325" s="19">
        <f t="shared" si="243"/>
        <v>2021</v>
      </c>
      <c r="N325" s="19">
        <f t="shared" si="243"/>
        <v>2022</v>
      </c>
      <c r="O325" s="19">
        <f t="shared" si="243"/>
        <v>2023</v>
      </c>
      <c r="P325" s="19">
        <f t="shared" si="243"/>
        <v>2024</v>
      </c>
      <c r="Q325" s="19">
        <f t="shared" si="243"/>
        <v>2025</v>
      </c>
      <c r="R325" s="19">
        <f t="shared" si="243"/>
        <v>2026</v>
      </c>
      <c r="S325" s="19">
        <f t="shared" si="243"/>
        <v>2027</v>
      </c>
      <c r="T325" s="19">
        <f t="shared" si="243"/>
        <v>2028</v>
      </c>
      <c r="U325" s="19">
        <f t="shared" si="243"/>
        <v>2029</v>
      </c>
      <c r="V325" s="19">
        <f t="shared" si="243"/>
        <v>2030</v>
      </c>
      <c r="W325" s="19">
        <f t="shared" si="243"/>
        <v>2031</v>
      </c>
      <c r="X325" s="19">
        <f t="shared" si="243"/>
        <v>2032</v>
      </c>
      <c r="Y325" s="19">
        <f t="shared" si="243"/>
        <v>2033</v>
      </c>
    </row>
    <row r="326" spans="1:47" outlineLevel="1" x14ac:dyDescent="0.3">
      <c r="A326" s="12">
        <f>_xlfn.XLOOKUP(B326,$B$319:$B$322,$C$319:$C$322)</f>
        <v>0.75</v>
      </c>
      <c r="B326" t="s">
        <v>12</v>
      </c>
      <c r="C326" t="s">
        <v>13</v>
      </c>
      <c r="D326" t="s">
        <v>2</v>
      </c>
      <c r="E326" s="3">
        <f t="shared" ref="E326:X326" si="244">E8*$A326+F8*(1-$A326)</f>
        <v>2167</v>
      </c>
      <c r="F326" s="3">
        <f t="shared" si="244"/>
        <v>2137.0245</v>
      </c>
      <c r="G326" s="3">
        <f t="shared" si="244"/>
        <v>2225.3490000000002</v>
      </c>
      <c r="H326" s="3">
        <f t="shared" si="244"/>
        <v>2342.6932499999998</v>
      </c>
      <c r="I326" s="3">
        <f t="shared" si="244"/>
        <v>2394.1949999999997</v>
      </c>
      <c r="J326" s="3">
        <f t="shared" si="244"/>
        <v>2419.1475</v>
      </c>
      <c r="K326" s="3">
        <f t="shared" si="244"/>
        <v>2440.366</v>
      </c>
      <c r="L326" s="3">
        <f t="shared" si="244"/>
        <v>2489.0787500000001</v>
      </c>
      <c r="M326" s="3">
        <f t="shared" si="244"/>
        <v>2460.8805000000002</v>
      </c>
      <c r="N326" s="3">
        <f t="shared" si="244"/>
        <v>2372.3204999999998</v>
      </c>
      <c r="O326" s="3">
        <f t="shared" si="244"/>
        <v>2373.2172499999997</v>
      </c>
      <c r="P326" s="3">
        <f t="shared" si="244"/>
        <v>2326.2851520212016</v>
      </c>
      <c r="Q326" s="3">
        <f t="shared" si="244"/>
        <v>2293.657266080013</v>
      </c>
      <c r="R326" s="3">
        <f t="shared" si="244"/>
        <v>2238.4735172634628</v>
      </c>
      <c r="S326" s="3">
        <f t="shared" si="244"/>
        <v>2175.7163457384349</v>
      </c>
      <c r="T326" s="3">
        <f t="shared" si="244"/>
        <v>2107.8606602618206</v>
      </c>
      <c r="U326" s="3">
        <f t="shared" si="244"/>
        <v>2041.0002822622102</v>
      </c>
      <c r="V326" s="3">
        <f t="shared" si="244"/>
        <v>1973.1797221009258</v>
      </c>
      <c r="W326" s="3">
        <f t="shared" si="244"/>
        <v>1907.5689773085419</v>
      </c>
      <c r="X326" s="3">
        <f t="shared" si="244"/>
        <v>1844.0984153384511</v>
      </c>
      <c r="Y326" s="45">
        <f>X326*X326/W326</f>
        <v>1782.7397100218916</v>
      </c>
    </row>
    <row r="327" spans="1:47" outlineLevel="1" x14ac:dyDescent="0.3">
      <c r="A327" s="12">
        <f t="shared" ref="A327:A340" si="245">_xlfn.XLOOKUP(B327,$B$319:$B$322,$C$319:$C$322)</f>
        <v>1</v>
      </c>
      <c r="B327" t="s">
        <v>14</v>
      </c>
      <c r="C327" t="s">
        <v>15</v>
      </c>
      <c r="D327" t="s">
        <v>2</v>
      </c>
      <c r="E327" s="3">
        <f t="shared" ref="E327:X327" si="246">E9*$A327+F9*(1-$A327)</f>
        <v>1327</v>
      </c>
      <c r="F327" s="3">
        <f t="shared" si="246"/>
        <v>1252</v>
      </c>
      <c r="G327" s="3">
        <f t="shared" si="246"/>
        <v>1316.711</v>
      </c>
      <c r="H327" s="3">
        <f t="shared" si="246"/>
        <v>1249.5619999999999</v>
      </c>
      <c r="I327" s="3">
        <f t="shared" si="246"/>
        <v>1285.6423431849103</v>
      </c>
      <c r="J327" s="3">
        <f t="shared" si="246"/>
        <v>1307.1110000000001</v>
      </c>
      <c r="K327" s="3">
        <f t="shared" si="246"/>
        <v>1260.539</v>
      </c>
      <c r="L327" s="3">
        <f t="shared" si="246"/>
        <v>1293.0070000000001</v>
      </c>
      <c r="M327" s="3">
        <f t="shared" si="246"/>
        <v>1270</v>
      </c>
      <c r="N327" s="3">
        <f t="shared" si="246"/>
        <v>1205.82</v>
      </c>
      <c r="O327" s="3">
        <f t="shared" si="246"/>
        <v>1236.3389999999999</v>
      </c>
      <c r="P327" s="3">
        <f t="shared" si="246"/>
        <v>1243.45</v>
      </c>
      <c r="Q327" s="3">
        <f t="shared" si="246"/>
        <v>1233.0608219282788</v>
      </c>
      <c r="R327" s="3">
        <f t="shared" si="246"/>
        <v>1219.4823265189759</v>
      </c>
      <c r="S327" s="3">
        <f t="shared" si="246"/>
        <v>1204.2552344874862</v>
      </c>
      <c r="T327" s="3">
        <f t="shared" si="246"/>
        <v>1186.0003839152823</v>
      </c>
      <c r="U327" s="3">
        <f t="shared" si="246"/>
        <v>1164.3002832940044</v>
      </c>
      <c r="V327" s="3">
        <f t="shared" si="246"/>
        <v>1138.5127478567183</v>
      </c>
      <c r="W327" s="3">
        <f t="shared" si="246"/>
        <v>1108.0366955379857</v>
      </c>
      <c r="X327" s="3">
        <f t="shared" si="246"/>
        <v>1072.0657137335202</v>
      </c>
      <c r="Y327" s="45">
        <f t="shared" ref="Y327:Y340" si="247">X327*X327/W327</f>
        <v>1037.2624834459382</v>
      </c>
    </row>
    <row r="328" spans="1:47" outlineLevel="1" x14ac:dyDescent="0.3">
      <c r="A328" s="12">
        <f t="shared" si="245"/>
        <v>1</v>
      </c>
      <c r="B328" t="s">
        <v>16</v>
      </c>
      <c r="C328" t="s">
        <v>17</v>
      </c>
      <c r="D328" t="s">
        <v>2</v>
      </c>
      <c r="E328" s="3">
        <f t="shared" ref="E328:X328" si="248">E10*$A328+F10*(1-$A328)</f>
        <v>1080.1509999999998</v>
      </c>
      <c r="F328" s="3">
        <f t="shared" si="248"/>
        <v>1086.288</v>
      </c>
      <c r="G328" s="3">
        <f t="shared" si="248"/>
        <v>1149.8320000000001</v>
      </c>
      <c r="H328" s="3">
        <f t="shared" si="248"/>
        <v>1049.8910000000001</v>
      </c>
      <c r="I328" s="3">
        <f t="shared" si="248"/>
        <v>1123.489</v>
      </c>
      <c r="J328" s="3">
        <f t="shared" si="248"/>
        <v>1109.402</v>
      </c>
      <c r="K328" s="3">
        <f t="shared" si="248"/>
        <v>1126.7719999999999</v>
      </c>
      <c r="L328" s="3">
        <f t="shared" si="248"/>
        <v>1157.184</v>
      </c>
      <c r="M328" s="3">
        <f t="shared" si="248"/>
        <v>1148.915</v>
      </c>
      <c r="N328" s="3">
        <f t="shared" si="248"/>
        <v>1075.9480000000001</v>
      </c>
      <c r="O328" s="3">
        <f t="shared" si="248"/>
        <v>1061.248</v>
      </c>
      <c r="P328" s="3">
        <f t="shared" si="248"/>
        <v>1064.326</v>
      </c>
      <c r="Q328" s="3">
        <f t="shared" si="248"/>
        <v>1046.7905036131874</v>
      </c>
      <c r="R328" s="3">
        <f t="shared" si="248"/>
        <v>1033.5561259439639</v>
      </c>
      <c r="S328" s="3">
        <f t="shared" si="248"/>
        <v>1021.3551239481635</v>
      </c>
      <c r="T328" s="3">
        <f t="shared" si="248"/>
        <v>1008.5894740516817</v>
      </c>
      <c r="U328" s="3">
        <f t="shared" si="248"/>
        <v>994.92727480710778</v>
      </c>
      <c r="V328" s="3">
        <f t="shared" si="248"/>
        <v>980.03110680111638</v>
      </c>
      <c r="W328" s="3">
        <f t="shared" si="248"/>
        <v>963.56736464096798</v>
      </c>
      <c r="X328" s="3">
        <f t="shared" si="248"/>
        <v>945.15407020095654</v>
      </c>
      <c r="Y328" s="45">
        <f t="shared" si="247"/>
        <v>927.09264468529454</v>
      </c>
    </row>
    <row r="329" spans="1:47" outlineLevel="1" x14ac:dyDescent="0.3">
      <c r="A329" s="12">
        <f t="shared" si="245"/>
        <v>1</v>
      </c>
      <c r="B329" t="s">
        <v>16</v>
      </c>
      <c r="C329" t="s">
        <v>18</v>
      </c>
      <c r="D329" t="s">
        <v>2</v>
      </c>
      <c r="E329" s="3">
        <f t="shared" ref="E329:X329" si="249">E11*$A329+F11*(1-$A329)</f>
        <v>1793.2529999999999</v>
      </c>
      <c r="F329" s="3">
        <f t="shared" si="249"/>
        <v>1848.07</v>
      </c>
      <c r="G329" s="3">
        <f t="shared" si="249"/>
        <v>1929.452</v>
      </c>
      <c r="H329" s="3">
        <f t="shared" si="249"/>
        <v>1837.193</v>
      </c>
      <c r="I329" s="3">
        <f t="shared" si="249"/>
        <v>2045.5809999999999</v>
      </c>
      <c r="J329" s="3">
        <f t="shared" si="249"/>
        <v>1954.384</v>
      </c>
      <c r="K329" s="3">
        <f t="shared" si="249"/>
        <v>2006.873</v>
      </c>
      <c r="L329" s="3">
        <f t="shared" si="249"/>
        <v>2113.1959999999999</v>
      </c>
      <c r="M329" s="3">
        <f t="shared" si="249"/>
        <v>2094.473</v>
      </c>
      <c r="N329" s="3">
        <f t="shared" si="249"/>
        <v>1971.1309999999999</v>
      </c>
      <c r="O329" s="3">
        <f t="shared" si="249"/>
        <v>1940.5230000000001</v>
      </c>
      <c r="P329" s="3">
        <f t="shared" si="249"/>
        <v>1955.2909999999999</v>
      </c>
      <c r="Q329" s="3">
        <f t="shared" si="249"/>
        <v>1937.1423369368017</v>
      </c>
      <c r="R329" s="3">
        <f t="shared" si="249"/>
        <v>1926.6412445375186</v>
      </c>
      <c r="S329" s="3">
        <f t="shared" si="249"/>
        <v>1917.823291880904</v>
      </c>
      <c r="T329" s="3">
        <f t="shared" si="249"/>
        <v>1907.7052602738902</v>
      </c>
      <c r="U329" s="3">
        <f t="shared" si="249"/>
        <v>1895.628421503005</v>
      </c>
      <c r="V329" s="3">
        <f t="shared" si="249"/>
        <v>1880.9045823956344</v>
      </c>
      <c r="W329" s="3">
        <f t="shared" si="249"/>
        <v>1862.8333959562394</v>
      </c>
      <c r="X329" s="3">
        <f t="shared" si="249"/>
        <v>1840.6006486775127</v>
      </c>
      <c r="Y329" s="45">
        <f t="shared" si="247"/>
        <v>1818.6332472169534</v>
      </c>
    </row>
    <row r="330" spans="1:47" outlineLevel="1" x14ac:dyDescent="0.3">
      <c r="A330" s="12">
        <f t="shared" si="245"/>
        <v>0.75</v>
      </c>
      <c r="B330" t="s">
        <v>19</v>
      </c>
      <c r="C330" t="s">
        <v>19</v>
      </c>
      <c r="D330" t="s">
        <v>2</v>
      </c>
      <c r="E330" s="3">
        <f t="shared" ref="E330:X330" si="250">E12*$A330+F12*(1-$A330)</f>
        <v>243.25</v>
      </c>
      <c r="F330" s="3">
        <f t="shared" si="250"/>
        <v>235</v>
      </c>
      <c r="G330" s="3">
        <f t="shared" si="250"/>
        <v>250.5</v>
      </c>
      <c r="H330" s="3">
        <f t="shared" si="250"/>
        <v>243.25</v>
      </c>
      <c r="I330" s="3">
        <f t="shared" si="250"/>
        <v>242.75</v>
      </c>
      <c r="J330" s="3">
        <f t="shared" si="250"/>
        <v>240.25</v>
      </c>
      <c r="K330" s="3">
        <f t="shared" si="250"/>
        <v>243.167</v>
      </c>
      <c r="L330" s="3">
        <f t="shared" si="250"/>
        <v>240.09875</v>
      </c>
      <c r="M330" s="3">
        <f t="shared" si="250"/>
        <v>237.852</v>
      </c>
      <c r="N330" s="3">
        <f t="shared" si="250"/>
        <v>233.92625000000001</v>
      </c>
      <c r="O330" s="3">
        <f t="shared" si="250"/>
        <v>227.16459536319502</v>
      </c>
      <c r="P330" s="3">
        <f t="shared" si="250"/>
        <v>226.3264972959895</v>
      </c>
      <c r="Q330" s="3">
        <f t="shared" si="250"/>
        <v>221.49166713752405</v>
      </c>
      <c r="R330" s="3">
        <f t="shared" si="250"/>
        <v>218.14837508472883</v>
      </c>
      <c r="S330" s="3">
        <f t="shared" si="250"/>
        <v>214.85859877355057</v>
      </c>
      <c r="T330" s="3">
        <f t="shared" si="250"/>
        <v>211.62170353593905</v>
      </c>
      <c r="U330" s="3">
        <f t="shared" si="250"/>
        <v>208.43706092514844</v>
      </c>
      <c r="V330" s="3">
        <f t="shared" si="250"/>
        <v>205.30304745079036</v>
      </c>
      <c r="W330" s="3">
        <f t="shared" si="250"/>
        <v>202.21601975879344</v>
      </c>
      <c r="X330" s="3">
        <f t="shared" si="250"/>
        <v>199.17527465209093</v>
      </c>
      <c r="Y330" s="45">
        <f t="shared" si="247"/>
        <v>196.18025357266859</v>
      </c>
    </row>
    <row r="331" spans="1:47" outlineLevel="1" x14ac:dyDescent="0.3">
      <c r="A331" s="12">
        <f t="shared" si="245"/>
        <v>0.75</v>
      </c>
      <c r="B331" t="s">
        <v>12</v>
      </c>
      <c r="C331" t="s">
        <v>13</v>
      </c>
      <c r="D331" t="s">
        <v>3</v>
      </c>
      <c r="E331" s="3">
        <f t="shared" ref="E331:X331" si="251">E13*$A331+F13*(1-$A331)</f>
        <v>2735</v>
      </c>
      <c r="F331" s="3">
        <f t="shared" si="251"/>
        <v>2820.85925</v>
      </c>
      <c r="G331" s="3">
        <f t="shared" si="251"/>
        <v>2986.3689999999997</v>
      </c>
      <c r="H331" s="3">
        <f t="shared" si="251"/>
        <v>3127.1192499999997</v>
      </c>
      <c r="I331" s="3">
        <f t="shared" si="251"/>
        <v>3262.98425</v>
      </c>
      <c r="J331" s="3">
        <f t="shared" si="251"/>
        <v>3327.9079999999999</v>
      </c>
      <c r="K331" s="3">
        <f t="shared" si="251"/>
        <v>3315.8060000000005</v>
      </c>
      <c r="L331" s="3">
        <f t="shared" si="251"/>
        <v>3193.8760000000002</v>
      </c>
      <c r="M331" s="3">
        <f t="shared" si="251"/>
        <v>3105.6482500000002</v>
      </c>
      <c r="N331" s="3">
        <f t="shared" si="251"/>
        <v>3014.0457500000002</v>
      </c>
      <c r="O331" s="3">
        <f t="shared" si="251"/>
        <v>3182.7474999999995</v>
      </c>
      <c r="P331" s="3">
        <f t="shared" si="251"/>
        <v>3235.9779916335751</v>
      </c>
      <c r="Q331" s="3">
        <f t="shared" si="251"/>
        <v>2989.5821282987104</v>
      </c>
      <c r="R331" s="3">
        <f t="shared" si="251"/>
        <v>2725.188761645813</v>
      </c>
      <c r="S331" s="3">
        <f t="shared" si="251"/>
        <v>2506.5339407622441</v>
      </c>
      <c r="T331" s="3">
        <f t="shared" si="251"/>
        <v>2329.2900313307791</v>
      </c>
      <c r="U331" s="3">
        <f t="shared" si="251"/>
        <v>2158.6189055888481</v>
      </c>
      <c r="V331" s="3">
        <f t="shared" si="251"/>
        <v>1995.9683994935485</v>
      </c>
      <c r="W331" s="3">
        <f t="shared" si="251"/>
        <v>1837.8387924057774</v>
      </c>
      <c r="X331" s="3">
        <f t="shared" si="251"/>
        <v>1684.1894485834268</v>
      </c>
      <c r="Y331" s="45">
        <f t="shared" si="247"/>
        <v>1543.3856932613251</v>
      </c>
    </row>
    <row r="332" spans="1:47" outlineLevel="1" x14ac:dyDescent="0.3">
      <c r="A332" s="12">
        <f t="shared" si="245"/>
        <v>1</v>
      </c>
      <c r="B332" t="s">
        <v>14</v>
      </c>
      <c r="C332" t="s">
        <v>15</v>
      </c>
      <c r="D332" t="s">
        <v>3</v>
      </c>
      <c r="E332" s="3">
        <f t="shared" ref="E332:X332" si="252">E14*$A332+F14*(1-$A332)</f>
        <v>1240</v>
      </c>
      <c r="F332" s="3">
        <f t="shared" si="252"/>
        <v>1410</v>
      </c>
      <c r="G332" s="3">
        <f t="shared" si="252"/>
        <v>1541.4650000000001</v>
      </c>
      <c r="H332" s="3">
        <f t="shared" si="252"/>
        <v>1480.8249999999998</v>
      </c>
      <c r="I332" s="3">
        <f t="shared" si="252"/>
        <v>1557.3775976652528</v>
      </c>
      <c r="J332" s="3">
        <f t="shared" si="252"/>
        <v>1595.7470000000001</v>
      </c>
      <c r="K332" s="3">
        <f t="shared" si="252"/>
        <v>1562.896</v>
      </c>
      <c r="L332" s="3">
        <f t="shared" si="252"/>
        <v>1480.0900000000001</v>
      </c>
      <c r="M332" s="3">
        <f t="shared" si="252"/>
        <v>1558</v>
      </c>
      <c r="N332" s="3">
        <f t="shared" si="252"/>
        <v>1551.6010000000001</v>
      </c>
      <c r="O332" s="3">
        <f t="shared" si="252"/>
        <v>1561.7660000000001</v>
      </c>
      <c r="P332" s="3">
        <f t="shared" si="252"/>
        <v>1562.3780000000002</v>
      </c>
      <c r="Q332" s="3">
        <f t="shared" si="252"/>
        <v>1506.081833667866</v>
      </c>
      <c r="R332" s="3">
        <f t="shared" si="252"/>
        <v>1479.1176938578949</v>
      </c>
      <c r="S332" s="3">
        <f t="shared" si="252"/>
        <v>1433.9264986752212</v>
      </c>
      <c r="T332" s="3">
        <f t="shared" si="252"/>
        <v>1387.2129947762874</v>
      </c>
      <c r="U332" s="3">
        <f t="shared" si="252"/>
        <v>1329.6725891210519</v>
      </c>
      <c r="V332" s="3">
        <f t="shared" si="252"/>
        <v>1270.5691227207033</v>
      </c>
      <c r="W332" s="3">
        <f t="shared" si="252"/>
        <v>1199.2508882743882</v>
      </c>
      <c r="X332" s="3">
        <f t="shared" si="252"/>
        <v>1126.7077674881903</v>
      </c>
      <c r="Y332" s="45">
        <f t="shared" si="247"/>
        <v>1058.5528063647075</v>
      </c>
    </row>
    <row r="333" spans="1:47" outlineLevel="1" x14ac:dyDescent="0.3">
      <c r="A333" s="12">
        <f t="shared" si="245"/>
        <v>1</v>
      </c>
      <c r="B333" t="s">
        <v>16</v>
      </c>
      <c r="C333" t="s">
        <v>17</v>
      </c>
      <c r="D333" t="s">
        <v>3</v>
      </c>
      <c r="E333" s="3">
        <f t="shared" ref="E333:X333" si="253">E15*$A333+F15*(1-$A333)</f>
        <v>818.59500000000003</v>
      </c>
      <c r="F333" s="3">
        <f t="shared" si="253"/>
        <v>828.78099999999995</v>
      </c>
      <c r="G333" s="3">
        <f t="shared" si="253"/>
        <v>876.23199999999997</v>
      </c>
      <c r="H333" s="3">
        <f t="shared" si="253"/>
        <v>861.85199999999998</v>
      </c>
      <c r="I333" s="3">
        <f t="shared" si="253"/>
        <v>915.53300000000002</v>
      </c>
      <c r="J333" s="3">
        <f t="shared" si="253"/>
        <v>921.94299999999998</v>
      </c>
      <c r="K333" s="3">
        <f t="shared" si="253"/>
        <v>937.08699999999999</v>
      </c>
      <c r="L333" s="3">
        <f t="shared" si="253"/>
        <v>870.17399999999998</v>
      </c>
      <c r="M333" s="3">
        <f t="shared" si="253"/>
        <v>949.34600000000012</v>
      </c>
      <c r="N333" s="3">
        <f t="shared" si="253"/>
        <v>904.74099999999999</v>
      </c>
      <c r="O333" s="3">
        <f t="shared" si="253"/>
        <v>906.3130000000001</v>
      </c>
      <c r="P333" s="3">
        <f t="shared" si="253"/>
        <v>904.91700000000003</v>
      </c>
      <c r="Q333" s="3">
        <f t="shared" si="253"/>
        <v>871.68825803950119</v>
      </c>
      <c r="R333" s="3">
        <f t="shared" si="253"/>
        <v>882.94353865757989</v>
      </c>
      <c r="S333" s="3">
        <f t="shared" si="253"/>
        <v>876.39998789311073</v>
      </c>
      <c r="T333" s="3">
        <f t="shared" si="253"/>
        <v>866.7694301642822</v>
      </c>
      <c r="U333" s="3">
        <f t="shared" si="253"/>
        <v>861.07810503678536</v>
      </c>
      <c r="V333" s="3">
        <f t="shared" si="253"/>
        <v>849.97495363467988</v>
      </c>
      <c r="W333" s="3">
        <f t="shared" si="253"/>
        <v>835.03253355725838</v>
      </c>
      <c r="X333" s="3">
        <f t="shared" si="253"/>
        <v>816.40016794008</v>
      </c>
      <c r="Y333" s="45">
        <f t="shared" si="247"/>
        <v>798.18355264943477</v>
      </c>
    </row>
    <row r="334" spans="1:47" outlineLevel="1" x14ac:dyDescent="0.3">
      <c r="A334" s="12">
        <f t="shared" si="245"/>
        <v>1</v>
      </c>
      <c r="B334" t="s">
        <v>16</v>
      </c>
      <c r="C334" t="s">
        <v>18</v>
      </c>
      <c r="D334" t="s">
        <v>3</v>
      </c>
      <c r="E334" s="3">
        <f t="shared" ref="E334:X334" si="254">E16*$A334+F16*(1-$A334)</f>
        <v>678.74300000000005</v>
      </c>
      <c r="F334" s="3">
        <f t="shared" si="254"/>
        <v>690.72499999999991</v>
      </c>
      <c r="G334" s="3">
        <f t="shared" si="254"/>
        <v>720.23199999999997</v>
      </c>
      <c r="H334" s="3">
        <f t="shared" si="254"/>
        <v>707.35500000000002</v>
      </c>
      <c r="I334" s="3">
        <f t="shared" si="254"/>
        <v>745.30700000000002</v>
      </c>
      <c r="J334" s="3">
        <f t="shared" si="254"/>
        <v>742.49199999999996</v>
      </c>
      <c r="K334" s="3">
        <f t="shared" si="254"/>
        <v>760.56799999999998</v>
      </c>
      <c r="L334" s="3">
        <f t="shared" si="254"/>
        <v>723.74700000000007</v>
      </c>
      <c r="M334" s="3">
        <f t="shared" si="254"/>
        <v>746.08</v>
      </c>
      <c r="N334" s="3">
        <f t="shared" si="254"/>
        <v>715.95099999999991</v>
      </c>
      <c r="O334" s="3">
        <f t="shared" si="254"/>
        <v>735.08800000000008</v>
      </c>
      <c r="P334" s="3">
        <f t="shared" si="254"/>
        <v>741.178</v>
      </c>
      <c r="Q334" s="3">
        <f t="shared" si="254"/>
        <v>713.96178844822384</v>
      </c>
      <c r="R334" s="3">
        <f t="shared" si="254"/>
        <v>723.18049732201712</v>
      </c>
      <c r="S334" s="3">
        <f t="shared" si="254"/>
        <v>717.82096062582536</v>
      </c>
      <c r="T334" s="3">
        <f t="shared" si="254"/>
        <v>709.93299132440029</v>
      </c>
      <c r="U334" s="3">
        <f t="shared" si="254"/>
        <v>705.27147543360832</v>
      </c>
      <c r="V334" s="3">
        <f t="shared" si="254"/>
        <v>696.17736895764449</v>
      </c>
      <c r="W334" s="3">
        <f t="shared" si="254"/>
        <v>683.93868515775659</v>
      </c>
      <c r="X334" s="3">
        <f t="shared" si="254"/>
        <v>668.67772809383905</v>
      </c>
      <c r="Y334" s="45">
        <f t="shared" si="247"/>
        <v>653.75729396795793</v>
      </c>
    </row>
    <row r="335" spans="1:47" outlineLevel="1" x14ac:dyDescent="0.3">
      <c r="A335" s="12">
        <f t="shared" si="245"/>
        <v>0.75</v>
      </c>
      <c r="B335" t="s">
        <v>19</v>
      </c>
      <c r="C335" t="s">
        <v>19</v>
      </c>
      <c r="D335" t="s">
        <v>3</v>
      </c>
      <c r="E335" s="3">
        <f t="shared" ref="E335:X335" si="255">E17*$A335+F17*(1-$A335)</f>
        <v>113.75</v>
      </c>
      <c r="F335" s="3">
        <f t="shared" si="255"/>
        <v>113.5</v>
      </c>
      <c r="G335" s="3">
        <f t="shared" si="255"/>
        <v>115</v>
      </c>
      <c r="H335" s="3">
        <f t="shared" si="255"/>
        <v>136</v>
      </c>
      <c r="I335" s="3">
        <f t="shared" si="255"/>
        <v>202.75</v>
      </c>
      <c r="J335" s="3">
        <f t="shared" si="255"/>
        <v>211.75</v>
      </c>
      <c r="K335" s="3">
        <f t="shared" si="255"/>
        <v>205.75675000000001</v>
      </c>
      <c r="L335" s="3">
        <f t="shared" si="255"/>
        <v>202.86799999999999</v>
      </c>
      <c r="M335" s="3">
        <f t="shared" si="255"/>
        <v>176.77199999999999</v>
      </c>
      <c r="N335" s="3">
        <f t="shared" si="255"/>
        <v>144.18625</v>
      </c>
      <c r="O335" s="3">
        <f t="shared" si="255"/>
        <v>141.94531911160934</v>
      </c>
      <c r="P335" s="3">
        <f t="shared" si="255"/>
        <v>140.47053978383343</v>
      </c>
      <c r="Q335" s="3">
        <f t="shared" si="255"/>
        <v>136.15912923770378</v>
      </c>
      <c r="R335" s="3">
        <f t="shared" si="255"/>
        <v>134.72812358041409</v>
      </c>
      <c r="S335" s="3">
        <f t="shared" si="255"/>
        <v>133.58284556843685</v>
      </c>
      <c r="T335" s="3">
        <f t="shared" si="255"/>
        <v>132.46527252049373</v>
      </c>
      <c r="U335" s="3">
        <f t="shared" si="255"/>
        <v>131.23262304927252</v>
      </c>
      <c r="V335" s="3">
        <f t="shared" si="255"/>
        <v>130.1723007685587</v>
      </c>
      <c r="W335" s="3">
        <f t="shared" si="255"/>
        <v>129.11908320282168</v>
      </c>
      <c r="X335" s="3">
        <f t="shared" si="255"/>
        <v>128.07295117087892</v>
      </c>
      <c r="Y335" s="45">
        <f t="shared" si="247"/>
        <v>127.03529497535872</v>
      </c>
    </row>
    <row r="336" spans="1:47" outlineLevel="1" x14ac:dyDescent="0.3">
      <c r="A336" s="12">
        <f t="shared" si="245"/>
        <v>0.75</v>
      </c>
      <c r="B336" t="s">
        <v>12</v>
      </c>
      <c r="C336" t="s">
        <v>13</v>
      </c>
      <c r="D336" t="s">
        <v>4</v>
      </c>
      <c r="E336" s="3">
        <f t="shared" ref="E336:X336" si="256">E18*$A336+F18*(1-$A336)</f>
        <v>7084.75</v>
      </c>
      <c r="F336" s="3">
        <f t="shared" si="256"/>
        <v>7166.6980000000003</v>
      </c>
      <c r="G336" s="3">
        <f t="shared" si="256"/>
        <v>7460.9294999999993</v>
      </c>
      <c r="H336" s="3">
        <f t="shared" si="256"/>
        <v>8327.2807499999999</v>
      </c>
      <c r="I336" s="3">
        <f t="shared" si="256"/>
        <v>8499.8259999999991</v>
      </c>
      <c r="J336" s="3">
        <f t="shared" si="256"/>
        <v>8560.3287500000006</v>
      </c>
      <c r="K336" s="3">
        <f t="shared" si="256"/>
        <v>8565.4517500000002</v>
      </c>
      <c r="L336" s="3">
        <f t="shared" si="256"/>
        <v>8361.3424999999988</v>
      </c>
      <c r="M336" s="3">
        <f t="shared" si="256"/>
        <v>8080.2220000000007</v>
      </c>
      <c r="N336" s="3">
        <f t="shared" si="256"/>
        <v>7707.1067499999999</v>
      </c>
      <c r="O336" s="3">
        <f t="shared" si="256"/>
        <v>7728.3305</v>
      </c>
      <c r="P336" s="3">
        <f t="shared" si="256"/>
        <v>7085.8666065952166</v>
      </c>
      <c r="Q336" s="3">
        <f t="shared" si="256"/>
        <v>6386.2789941857354</v>
      </c>
      <c r="R336" s="3">
        <f t="shared" si="256"/>
        <v>5670.1808271191348</v>
      </c>
      <c r="S336" s="3">
        <f t="shared" si="256"/>
        <v>5105.1724240841213</v>
      </c>
      <c r="T336" s="3">
        <f t="shared" si="256"/>
        <v>4669.0093940169063</v>
      </c>
      <c r="U336" s="3">
        <f t="shared" si="256"/>
        <v>4254.1958179405929</v>
      </c>
      <c r="V336" s="3">
        <f t="shared" si="256"/>
        <v>3866.1813407845389</v>
      </c>
      <c r="W336" s="3">
        <f t="shared" si="256"/>
        <v>3492.5667510086982</v>
      </c>
      <c r="X336" s="3">
        <f t="shared" si="256"/>
        <v>3133.6186684710628</v>
      </c>
      <c r="Y336" s="45">
        <f t="shared" si="247"/>
        <v>2811.5614272953667</v>
      </c>
    </row>
    <row r="337" spans="1:25" outlineLevel="1" x14ac:dyDescent="0.3">
      <c r="A337" s="12">
        <f t="shared" si="245"/>
        <v>1</v>
      </c>
      <c r="B337" t="s">
        <v>14</v>
      </c>
      <c r="C337" t="s">
        <v>15</v>
      </c>
      <c r="D337" t="s">
        <v>4</v>
      </c>
      <c r="E337" s="3">
        <f t="shared" ref="E337:X337" si="257">E19*$A337+F19*(1-$A337)</f>
        <v>6869</v>
      </c>
      <c r="F337" s="3">
        <f t="shared" si="257"/>
        <v>7025</v>
      </c>
      <c r="G337" s="3">
        <f t="shared" si="257"/>
        <v>7210.9470000000001</v>
      </c>
      <c r="H337" s="3">
        <f t="shared" si="257"/>
        <v>6343.2110000000002</v>
      </c>
      <c r="I337" s="3">
        <f t="shared" si="257"/>
        <v>6236.2058123074821</v>
      </c>
      <c r="J337" s="3">
        <f t="shared" si="257"/>
        <v>6005.48</v>
      </c>
      <c r="K337" s="3">
        <f t="shared" si="257"/>
        <v>6289.1730000000007</v>
      </c>
      <c r="L337" s="3">
        <f t="shared" si="257"/>
        <v>6637.3130000000001</v>
      </c>
      <c r="M337" s="3">
        <f t="shared" si="257"/>
        <v>6675</v>
      </c>
      <c r="N337" s="3">
        <f t="shared" si="257"/>
        <v>6673.8890000000001</v>
      </c>
      <c r="O337" s="3">
        <f t="shared" si="257"/>
        <v>5783.7739999999994</v>
      </c>
      <c r="P337" s="3">
        <f t="shared" si="257"/>
        <v>5967.1950000000006</v>
      </c>
      <c r="Q337" s="3">
        <f t="shared" si="257"/>
        <v>5700.0834391386688</v>
      </c>
      <c r="R337" s="3">
        <f t="shared" si="257"/>
        <v>5585.6166981603037</v>
      </c>
      <c r="S337" s="3">
        <f t="shared" si="257"/>
        <v>5383.0520628792938</v>
      </c>
      <c r="T337" s="3">
        <f t="shared" si="257"/>
        <v>5178.0008252637199</v>
      </c>
      <c r="U337" s="3">
        <f t="shared" si="257"/>
        <v>4925.1726543915684</v>
      </c>
      <c r="V337" s="3">
        <f t="shared" si="257"/>
        <v>4671.3780065563033</v>
      </c>
      <c r="W337" s="3">
        <f t="shared" si="257"/>
        <v>4365.5513793382861</v>
      </c>
      <c r="X337" s="3">
        <f t="shared" si="257"/>
        <v>4062.4868996915557</v>
      </c>
      <c r="Y337" s="45">
        <f t="shared" si="247"/>
        <v>3780.4617048550444</v>
      </c>
    </row>
    <row r="338" spans="1:25" outlineLevel="1" x14ac:dyDescent="0.3">
      <c r="A338" s="12">
        <f t="shared" si="245"/>
        <v>1</v>
      </c>
      <c r="B338" t="s">
        <v>16</v>
      </c>
      <c r="C338" t="s">
        <v>17</v>
      </c>
      <c r="D338" t="s">
        <v>4</v>
      </c>
      <c r="E338" s="3">
        <f t="shared" ref="E338:X338" si="258">E20*$A338+F20*(1-$A338)</f>
        <v>3385.5230000000001</v>
      </c>
      <c r="F338" s="3">
        <f t="shared" si="258"/>
        <v>3476.6930000000002</v>
      </c>
      <c r="G338" s="3">
        <f t="shared" si="258"/>
        <v>3465.5050000000001</v>
      </c>
      <c r="H338" s="3">
        <f t="shared" si="258"/>
        <v>3007.2060000000001</v>
      </c>
      <c r="I338" s="3">
        <f t="shared" si="258"/>
        <v>2913.45</v>
      </c>
      <c r="J338" s="3">
        <f t="shared" si="258"/>
        <v>3018.1990000000001</v>
      </c>
      <c r="K338" s="3">
        <f t="shared" si="258"/>
        <v>3060.7750000000001</v>
      </c>
      <c r="L338" s="3">
        <f t="shared" si="258"/>
        <v>2945.7930000000001</v>
      </c>
      <c r="M338" s="3">
        <f t="shared" si="258"/>
        <v>3098.4319999999998</v>
      </c>
      <c r="N338" s="3">
        <f t="shared" si="258"/>
        <v>3069.913</v>
      </c>
      <c r="O338" s="3">
        <f t="shared" si="258"/>
        <v>2591.2489999999998</v>
      </c>
      <c r="P338" s="3">
        <f t="shared" si="258"/>
        <v>2663.1750000000002</v>
      </c>
      <c r="Q338" s="3">
        <f t="shared" si="258"/>
        <v>2541.118114851783</v>
      </c>
      <c r="R338" s="3">
        <f t="shared" si="258"/>
        <v>2593.3876852161716</v>
      </c>
      <c r="S338" s="3">
        <f t="shared" si="258"/>
        <v>2573.8730885581367</v>
      </c>
      <c r="T338" s="3">
        <f t="shared" si="258"/>
        <v>2542.5711063771414</v>
      </c>
      <c r="U338" s="3">
        <f t="shared" si="258"/>
        <v>2527.9805973730731</v>
      </c>
      <c r="V338" s="3">
        <f t="shared" si="258"/>
        <v>2492.9331986199736</v>
      </c>
      <c r="W338" s="3">
        <f t="shared" si="258"/>
        <v>2444.078041873544</v>
      </c>
      <c r="X338" s="3">
        <f t="shared" si="258"/>
        <v>2382.4368346629603</v>
      </c>
      <c r="Y338" s="45">
        <f t="shared" si="247"/>
        <v>2322.3502580170643</v>
      </c>
    </row>
    <row r="339" spans="1:25" outlineLevel="1" x14ac:dyDescent="0.3">
      <c r="A339" s="12">
        <f t="shared" si="245"/>
        <v>1</v>
      </c>
      <c r="B339" t="s">
        <v>16</v>
      </c>
      <c r="C339" t="s">
        <v>18</v>
      </c>
      <c r="D339" t="s">
        <v>4</v>
      </c>
      <c r="E339" s="3">
        <f t="shared" ref="E339:X339" si="259">E21*$A339+F21*(1-$A339)</f>
        <v>988.64200000000005</v>
      </c>
      <c r="F339" s="3">
        <f t="shared" si="259"/>
        <v>972.39599999999996</v>
      </c>
      <c r="G339" s="3">
        <f t="shared" si="259"/>
        <v>1027.6189999999999</v>
      </c>
      <c r="H339" s="3">
        <f t="shared" si="259"/>
        <v>974.91899999999998</v>
      </c>
      <c r="I339" s="3">
        <f t="shared" si="259"/>
        <v>979.923</v>
      </c>
      <c r="J339" s="3">
        <f t="shared" si="259"/>
        <v>949.12699999999995</v>
      </c>
      <c r="K339" s="3">
        <f t="shared" si="259"/>
        <v>961.375</v>
      </c>
      <c r="L339" s="3">
        <f t="shared" si="259"/>
        <v>992.25800000000004</v>
      </c>
      <c r="M339" s="3">
        <f t="shared" si="259"/>
        <v>935.02599999999995</v>
      </c>
      <c r="N339" s="3">
        <f t="shared" si="259"/>
        <v>888.43200000000002</v>
      </c>
      <c r="O339" s="3">
        <f t="shared" si="259"/>
        <v>916.65599999999995</v>
      </c>
      <c r="P339" s="3">
        <f t="shared" si="259"/>
        <v>888.47500000000002</v>
      </c>
      <c r="Q339" s="3">
        <f t="shared" si="259"/>
        <v>847.75499811050258</v>
      </c>
      <c r="R339" s="3">
        <f t="shared" si="259"/>
        <v>865.1929083227493</v>
      </c>
      <c r="S339" s="3">
        <f t="shared" si="259"/>
        <v>858.68254709385985</v>
      </c>
      <c r="T339" s="3">
        <f t="shared" si="259"/>
        <v>848.23973780860456</v>
      </c>
      <c r="U339" s="3">
        <f t="shared" si="259"/>
        <v>843.37212584642054</v>
      </c>
      <c r="V339" s="3">
        <f t="shared" si="259"/>
        <v>831.67978959095092</v>
      </c>
      <c r="W339" s="3">
        <f t="shared" si="259"/>
        <v>815.38097881423357</v>
      </c>
      <c r="X339" s="3">
        <f t="shared" si="259"/>
        <v>794.81655042465229</v>
      </c>
      <c r="Y339" s="45">
        <f t="shared" si="247"/>
        <v>774.77077003640795</v>
      </c>
    </row>
    <row r="340" spans="1:25" outlineLevel="1" x14ac:dyDescent="0.3">
      <c r="A340" s="12">
        <f t="shared" si="245"/>
        <v>0.75</v>
      </c>
      <c r="B340" t="s">
        <v>19</v>
      </c>
      <c r="C340" t="s">
        <v>19</v>
      </c>
      <c r="D340" t="s">
        <v>4</v>
      </c>
      <c r="E340" s="3">
        <f t="shared" ref="E340:X340" si="260">E22*$A340+F22*(1-$A340)</f>
        <v>782.75</v>
      </c>
      <c r="F340" s="3">
        <f t="shared" si="260"/>
        <v>762.25</v>
      </c>
      <c r="G340" s="3">
        <f t="shared" si="260"/>
        <v>792.5</v>
      </c>
      <c r="H340" s="3">
        <f t="shared" si="260"/>
        <v>878</v>
      </c>
      <c r="I340" s="3">
        <f t="shared" si="260"/>
        <v>804</v>
      </c>
      <c r="J340" s="3">
        <f t="shared" si="260"/>
        <v>784.25</v>
      </c>
      <c r="K340" s="3">
        <f t="shared" si="260"/>
        <v>826.72325000000001</v>
      </c>
      <c r="L340" s="3">
        <f t="shared" si="260"/>
        <v>834.83474999999999</v>
      </c>
      <c r="M340" s="3">
        <f t="shared" si="260"/>
        <v>836.79</v>
      </c>
      <c r="N340" s="3">
        <f t="shared" si="260"/>
        <v>839.63499999999999</v>
      </c>
      <c r="O340" s="3">
        <f t="shared" si="260"/>
        <v>834.75269435704558</v>
      </c>
      <c r="P340" s="3">
        <f t="shared" si="260"/>
        <v>843.29078941572709</v>
      </c>
      <c r="Q340" s="3">
        <f t="shared" si="260"/>
        <v>815.09920362477214</v>
      </c>
      <c r="R340" s="3">
        <f t="shared" si="260"/>
        <v>807.62350133485711</v>
      </c>
      <c r="S340" s="3">
        <f t="shared" si="260"/>
        <v>802.30855565801266</v>
      </c>
      <c r="T340" s="3">
        <f t="shared" si="260"/>
        <v>797.16302394356717</v>
      </c>
      <c r="U340" s="3">
        <f t="shared" si="260"/>
        <v>791.08031602557912</v>
      </c>
      <c r="V340" s="3">
        <f t="shared" si="260"/>
        <v>786.29252468444622</v>
      </c>
      <c r="W340" s="3">
        <f t="shared" si="260"/>
        <v>781.5219924875164</v>
      </c>
      <c r="X340" s="3">
        <f t="shared" si="260"/>
        <v>776.76887504624801</v>
      </c>
      <c r="Y340" s="45">
        <f t="shared" si="247"/>
        <v>772.04466546122387</v>
      </c>
    </row>
    <row r="341" spans="1:25" outlineLevel="1" x14ac:dyDescent="0.3">
      <c r="B341" t="s">
        <v>20</v>
      </c>
      <c r="C341" t="s">
        <v>20</v>
      </c>
      <c r="D341" t="s">
        <v>20</v>
      </c>
      <c r="E341" s="3" t="s">
        <v>20</v>
      </c>
      <c r="F341" s="3" t="s">
        <v>20</v>
      </c>
      <c r="G341" s="3" t="s">
        <v>20</v>
      </c>
      <c r="H341" s="3" t="s">
        <v>20</v>
      </c>
      <c r="I341" s="3" t="s">
        <v>20</v>
      </c>
      <c r="J341" s="3" t="s">
        <v>20</v>
      </c>
      <c r="K341" s="3" t="s">
        <v>20</v>
      </c>
      <c r="L341" s="3" t="s">
        <v>20</v>
      </c>
      <c r="M341" s="3" t="s">
        <v>20</v>
      </c>
      <c r="N341" s="3" t="s">
        <v>20</v>
      </c>
      <c r="O341" s="3" t="s">
        <v>20</v>
      </c>
      <c r="P341" s="3" t="s">
        <v>20</v>
      </c>
      <c r="Q341" s="3" t="s">
        <v>20</v>
      </c>
      <c r="R341" s="3" t="s">
        <v>20</v>
      </c>
      <c r="S341" s="3" t="s">
        <v>20</v>
      </c>
      <c r="T341" s="3" t="s">
        <v>20</v>
      </c>
      <c r="U341" s="3" t="s">
        <v>20</v>
      </c>
      <c r="V341" s="3" t="s">
        <v>20</v>
      </c>
      <c r="W341" s="3" t="s">
        <v>20</v>
      </c>
      <c r="X341" s="3" t="s">
        <v>20</v>
      </c>
      <c r="Y341" s="3" t="s">
        <v>20</v>
      </c>
    </row>
    <row r="342" spans="1:25" outlineLevel="1" x14ac:dyDescent="0.3">
      <c r="B342" t="s">
        <v>16</v>
      </c>
      <c r="C342" t="s">
        <v>21</v>
      </c>
      <c r="D342" t="s">
        <v>2</v>
      </c>
      <c r="E342" s="3">
        <f>SUMIFS(E$326:E$341,$B$326:$B$341,$B342,$D$326:$D$341,$D342)</f>
        <v>2873.4039999999995</v>
      </c>
      <c r="F342" s="3">
        <f t="shared" ref="F342:Y344" si="261">SUMIFS(F$326:F$341,$B$326:$B$341,$B342,$D$326:$D$341,$D342)</f>
        <v>2934.3580000000002</v>
      </c>
      <c r="G342" s="3">
        <f t="shared" si="261"/>
        <v>3079.2840000000001</v>
      </c>
      <c r="H342" s="3">
        <f t="shared" si="261"/>
        <v>2887.0839999999998</v>
      </c>
      <c r="I342" s="3">
        <f t="shared" si="261"/>
        <v>3169.0699999999997</v>
      </c>
      <c r="J342" s="3">
        <f t="shared" si="261"/>
        <v>3063.7860000000001</v>
      </c>
      <c r="K342" s="3">
        <f t="shared" si="261"/>
        <v>3133.645</v>
      </c>
      <c r="L342" s="3">
        <f t="shared" si="261"/>
        <v>3270.38</v>
      </c>
      <c r="M342" s="3">
        <f t="shared" si="261"/>
        <v>3243.3879999999999</v>
      </c>
      <c r="N342" s="3">
        <f t="shared" si="261"/>
        <v>3047.0789999999997</v>
      </c>
      <c r="O342" s="3">
        <f t="shared" si="261"/>
        <v>3001.7710000000002</v>
      </c>
      <c r="P342" s="3">
        <f t="shared" si="261"/>
        <v>3019.6170000000002</v>
      </c>
      <c r="Q342" s="3">
        <f t="shared" si="261"/>
        <v>2983.9328405499891</v>
      </c>
      <c r="R342" s="3">
        <f t="shared" si="261"/>
        <v>2960.1973704814827</v>
      </c>
      <c r="S342" s="3">
        <f t="shared" si="261"/>
        <v>2939.1784158290675</v>
      </c>
      <c r="T342" s="3">
        <f t="shared" si="261"/>
        <v>2916.2947343255719</v>
      </c>
      <c r="U342" s="3">
        <f t="shared" si="261"/>
        <v>2890.5556963101126</v>
      </c>
      <c r="V342" s="3">
        <f t="shared" si="261"/>
        <v>2860.9356891967509</v>
      </c>
      <c r="W342" s="3">
        <f t="shared" si="261"/>
        <v>2826.4007605972074</v>
      </c>
      <c r="X342" s="3">
        <f t="shared" si="261"/>
        <v>2785.7547188784692</v>
      </c>
      <c r="Y342" s="3">
        <f t="shared" si="261"/>
        <v>2745.7258919022479</v>
      </c>
    </row>
    <row r="343" spans="1:25" outlineLevel="1" x14ac:dyDescent="0.3">
      <c r="B343" t="s">
        <v>16</v>
      </c>
      <c r="C343" t="s">
        <v>21</v>
      </c>
      <c r="D343" t="s">
        <v>3</v>
      </c>
      <c r="E343" s="3">
        <f t="shared" ref="E343:V344" si="262">SUMIFS(E$326:E$341,$B$326:$B$341,$B343,$D$326:$D$341,$D343)</f>
        <v>1497.3380000000002</v>
      </c>
      <c r="F343" s="3">
        <f t="shared" si="262"/>
        <v>1519.5059999999999</v>
      </c>
      <c r="G343" s="3">
        <f t="shared" si="262"/>
        <v>1596.4639999999999</v>
      </c>
      <c r="H343" s="3">
        <f t="shared" si="262"/>
        <v>1569.2069999999999</v>
      </c>
      <c r="I343" s="3">
        <f t="shared" si="262"/>
        <v>1660.8400000000001</v>
      </c>
      <c r="J343" s="3">
        <f t="shared" si="262"/>
        <v>1664.4349999999999</v>
      </c>
      <c r="K343" s="3">
        <f t="shared" si="262"/>
        <v>1697.655</v>
      </c>
      <c r="L343" s="3">
        <f t="shared" si="262"/>
        <v>1593.921</v>
      </c>
      <c r="M343" s="3">
        <f t="shared" si="262"/>
        <v>1695.4260000000002</v>
      </c>
      <c r="N343" s="3">
        <f t="shared" si="262"/>
        <v>1620.692</v>
      </c>
      <c r="O343" s="3">
        <f t="shared" si="262"/>
        <v>1641.4010000000003</v>
      </c>
      <c r="P343" s="3">
        <f t="shared" si="262"/>
        <v>1646.095</v>
      </c>
      <c r="Q343" s="3">
        <f t="shared" si="262"/>
        <v>1585.6500464877249</v>
      </c>
      <c r="R343" s="3">
        <f t="shared" si="262"/>
        <v>1606.124035979597</v>
      </c>
      <c r="S343" s="3">
        <f t="shared" si="262"/>
        <v>1594.220948518936</v>
      </c>
      <c r="T343" s="3">
        <f t="shared" si="262"/>
        <v>1576.7024214886824</v>
      </c>
      <c r="U343" s="3">
        <f t="shared" si="262"/>
        <v>1566.3495804703937</v>
      </c>
      <c r="V343" s="3">
        <f t="shared" si="262"/>
        <v>1546.1523225923243</v>
      </c>
      <c r="W343" s="3">
        <f t="shared" si="261"/>
        <v>1518.9712187150149</v>
      </c>
      <c r="X343" s="3">
        <f t="shared" si="261"/>
        <v>1485.0778960339189</v>
      </c>
      <c r="Y343" s="3">
        <f t="shared" si="261"/>
        <v>1451.9408466173927</v>
      </c>
    </row>
    <row r="344" spans="1:25" outlineLevel="1" x14ac:dyDescent="0.3">
      <c r="B344" t="s">
        <v>16</v>
      </c>
      <c r="C344" t="s">
        <v>21</v>
      </c>
      <c r="D344" t="s">
        <v>4</v>
      </c>
      <c r="E344" s="3">
        <f t="shared" si="262"/>
        <v>4374.165</v>
      </c>
      <c r="F344" s="3">
        <f t="shared" si="262"/>
        <v>4449.0889999999999</v>
      </c>
      <c r="G344" s="3">
        <f t="shared" si="262"/>
        <v>4493.1239999999998</v>
      </c>
      <c r="H344" s="3">
        <f t="shared" si="262"/>
        <v>3982.125</v>
      </c>
      <c r="I344" s="3">
        <f t="shared" si="262"/>
        <v>3893.3729999999996</v>
      </c>
      <c r="J344" s="3">
        <f t="shared" si="262"/>
        <v>3967.326</v>
      </c>
      <c r="K344" s="3">
        <f t="shared" si="262"/>
        <v>4022.15</v>
      </c>
      <c r="L344" s="3">
        <f t="shared" si="262"/>
        <v>3938.0510000000004</v>
      </c>
      <c r="M344" s="3">
        <f t="shared" si="262"/>
        <v>4033.4579999999996</v>
      </c>
      <c r="N344" s="3">
        <f t="shared" si="262"/>
        <v>3958.3450000000003</v>
      </c>
      <c r="O344" s="3">
        <f t="shared" si="262"/>
        <v>3507.9049999999997</v>
      </c>
      <c r="P344" s="3">
        <f t="shared" si="262"/>
        <v>3551.65</v>
      </c>
      <c r="Q344" s="3">
        <f t="shared" si="262"/>
        <v>3388.8731129622856</v>
      </c>
      <c r="R344" s="3">
        <f t="shared" si="261"/>
        <v>3458.5805935389208</v>
      </c>
      <c r="S344" s="3">
        <f t="shared" si="261"/>
        <v>3432.5556356519965</v>
      </c>
      <c r="T344" s="3">
        <f t="shared" si="261"/>
        <v>3390.8108441857457</v>
      </c>
      <c r="U344" s="3">
        <f t="shared" si="261"/>
        <v>3371.3527232194938</v>
      </c>
      <c r="V344" s="3">
        <f t="shared" si="261"/>
        <v>3324.6129882109244</v>
      </c>
      <c r="W344" s="3">
        <f t="shared" si="261"/>
        <v>3259.4590206877774</v>
      </c>
      <c r="X344" s="3">
        <f t="shared" si="261"/>
        <v>3177.2533850876125</v>
      </c>
      <c r="Y344" s="3">
        <f t="shared" si="261"/>
        <v>3097.1210280534724</v>
      </c>
    </row>
    <row r="345" spans="1:25" outlineLevel="1" x14ac:dyDescent="0.3">
      <c r="B345" t="s">
        <v>16</v>
      </c>
      <c r="C345" t="s">
        <v>21</v>
      </c>
      <c r="D345" t="s">
        <v>22</v>
      </c>
      <c r="E345" s="26">
        <f>SUM(E342:E344)</f>
        <v>8744.9069999999992</v>
      </c>
      <c r="F345" s="26">
        <f t="shared" ref="F345:Q345" si="263">SUM(F342:F344)</f>
        <v>8902.9529999999995</v>
      </c>
      <c r="G345" s="26">
        <f t="shared" si="263"/>
        <v>9168.8719999999994</v>
      </c>
      <c r="H345" s="26">
        <f t="shared" si="263"/>
        <v>8438.4159999999993</v>
      </c>
      <c r="I345" s="26">
        <f t="shared" si="263"/>
        <v>8723.2829999999994</v>
      </c>
      <c r="J345" s="26">
        <f t="shared" si="263"/>
        <v>8695.5469999999987</v>
      </c>
      <c r="K345" s="26">
        <f t="shared" si="263"/>
        <v>8853.4500000000007</v>
      </c>
      <c r="L345" s="26">
        <f t="shared" si="263"/>
        <v>8802.3520000000008</v>
      </c>
      <c r="M345" s="26">
        <f t="shared" si="263"/>
        <v>8972.2720000000008</v>
      </c>
      <c r="N345" s="26">
        <f t="shared" si="263"/>
        <v>8626.116</v>
      </c>
      <c r="O345" s="26">
        <f t="shared" si="263"/>
        <v>8151.0770000000002</v>
      </c>
      <c r="P345" s="26">
        <f t="shared" si="263"/>
        <v>8217.362000000001</v>
      </c>
      <c r="Q345" s="26">
        <f t="shared" si="263"/>
        <v>7958.4559999999992</v>
      </c>
      <c r="R345" s="26">
        <f t="shared" ref="R345:Y345" si="264">SUM(R342:R344)</f>
        <v>8024.902000000001</v>
      </c>
      <c r="S345" s="26">
        <f t="shared" si="264"/>
        <v>7965.9549999999999</v>
      </c>
      <c r="T345" s="26">
        <f t="shared" si="264"/>
        <v>7883.808</v>
      </c>
      <c r="U345" s="26">
        <f t="shared" si="264"/>
        <v>7828.2579999999998</v>
      </c>
      <c r="V345" s="26">
        <f t="shared" si="264"/>
        <v>7731.701</v>
      </c>
      <c r="W345" s="26">
        <f t="shared" si="264"/>
        <v>7604.8309999999992</v>
      </c>
      <c r="X345" s="26">
        <f t="shared" si="264"/>
        <v>7448.0860000000002</v>
      </c>
      <c r="Y345" s="26">
        <f t="shared" si="264"/>
        <v>7294.787766573113</v>
      </c>
    </row>
    <row r="346" spans="1:25" outlineLevel="1" x14ac:dyDescent="0.3">
      <c r="B346" t="s">
        <v>20</v>
      </c>
      <c r="C346" t="s">
        <v>20</v>
      </c>
      <c r="D346" t="s">
        <v>20</v>
      </c>
      <c r="E346" s="3" t="s">
        <v>20</v>
      </c>
      <c r="F346" s="3" t="s">
        <v>20</v>
      </c>
      <c r="G346" s="3" t="s">
        <v>20</v>
      </c>
      <c r="H346" s="3" t="s">
        <v>20</v>
      </c>
      <c r="I346" s="3" t="s">
        <v>20</v>
      </c>
      <c r="J346" s="3" t="s">
        <v>20</v>
      </c>
      <c r="K346" s="3" t="s">
        <v>20</v>
      </c>
      <c r="L346" s="3" t="s">
        <v>20</v>
      </c>
      <c r="M346" s="3" t="s">
        <v>20</v>
      </c>
      <c r="N346" s="3" t="s">
        <v>20</v>
      </c>
      <c r="O346" s="3" t="s">
        <v>20</v>
      </c>
      <c r="P346" s="3" t="s">
        <v>20</v>
      </c>
      <c r="Q346" s="3" t="s">
        <v>20</v>
      </c>
      <c r="R346" s="3" t="s">
        <v>20</v>
      </c>
      <c r="S346" s="3" t="s">
        <v>20</v>
      </c>
      <c r="T346" s="3" t="s">
        <v>20</v>
      </c>
      <c r="U346" s="3" t="s">
        <v>20</v>
      </c>
      <c r="V346" s="3" t="s">
        <v>20</v>
      </c>
      <c r="W346" s="3" t="s">
        <v>20</v>
      </c>
      <c r="X346" s="3" t="s">
        <v>20</v>
      </c>
      <c r="Y346" s="3" t="s">
        <v>20</v>
      </c>
    </row>
    <row r="347" spans="1:25" outlineLevel="1" x14ac:dyDescent="0.3">
      <c r="B347" t="s">
        <v>12</v>
      </c>
      <c r="C347" t="s">
        <v>13</v>
      </c>
      <c r="D347" t="s">
        <v>22</v>
      </c>
      <c r="E347" s="3">
        <f>SUMIFS(E$326:E$341,$B$326:$B$341,$B347,$C$326:$C$341,$C347)</f>
        <v>11986.75</v>
      </c>
      <c r="F347" s="3">
        <f t="shared" ref="F347:Y351" si="265">SUMIFS(F$326:F$341,$B$326:$B$341,$B347,$C$326:$C$341,$C347)</f>
        <v>12124.581750000001</v>
      </c>
      <c r="G347" s="3">
        <f t="shared" si="265"/>
        <v>12672.647499999999</v>
      </c>
      <c r="H347" s="3">
        <f t="shared" si="265"/>
        <v>13797.09325</v>
      </c>
      <c r="I347" s="3">
        <f t="shared" si="265"/>
        <v>14157.005249999998</v>
      </c>
      <c r="J347" s="3">
        <f t="shared" si="265"/>
        <v>14307.384250000001</v>
      </c>
      <c r="K347" s="3">
        <f t="shared" si="265"/>
        <v>14321.623750000001</v>
      </c>
      <c r="L347" s="3">
        <f t="shared" si="265"/>
        <v>14044.29725</v>
      </c>
      <c r="M347" s="3">
        <f t="shared" si="265"/>
        <v>13646.750750000001</v>
      </c>
      <c r="N347" s="3">
        <f t="shared" si="265"/>
        <v>13093.473</v>
      </c>
      <c r="O347" s="3">
        <f t="shared" si="265"/>
        <v>13284.295249999999</v>
      </c>
      <c r="P347" s="3">
        <f t="shared" si="265"/>
        <v>12648.129750249993</v>
      </c>
      <c r="Q347" s="3">
        <f t="shared" si="265"/>
        <v>11669.518388564458</v>
      </c>
      <c r="R347" s="3">
        <f t="shared" si="265"/>
        <v>10633.843106028411</v>
      </c>
      <c r="S347" s="3">
        <f t="shared" si="265"/>
        <v>9787.4227105848004</v>
      </c>
      <c r="T347" s="3">
        <f t="shared" si="265"/>
        <v>9106.1600856095065</v>
      </c>
      <c r="U347" s="3">
        <f t="shared" si="265"/>
        <v>8453.81500579165</v>
      </c>
      <c r="V347" s="3">
        <f t="shared" si="265"/>
        <v>7835.3294623790134</v>
      </c>
      <c r="W347" s="3">
        <f t="shared" si="265"/>
        <v>7237.9745207230171</v>
      </c>
      <c r="X347" s="3">
        <f t="shared" si="265"/>
        <v>6661.9065323929408</v>
      </c>
      <c r="Y347" s="3">
        <f t="shared" si="265"/>
        <v>6137.6868305785829</v>
      </c>
    </row>
    <row r="348" spans="1:25" outlineLevel="1" x14ac:dyDescent="0.3">
      <c r="B348" t="s">
        <v>14</v>
      </c>
      <c r="C348" t="s">
        <v>15</v>
      </c>
      <c r="D348" t="s">
        <v>22</v>
      </c>
      <c r="E348" s="3">
        <f t="shared" ref="E348:V351" si="266">SUMIFS(E$326:E$341,$B$326:$B$341,$B348,$C$326:$C$341,$C348)</f>
        <v>9436</v>
      </c>
      <c r="F348" s="3">
        <f t="shared" si="266"/>
        <v>9687</v>
      </c>
      <c r="G348" s="3">
        <f t="shared" si="266"/>
        <v>10069.123</v>
      </c>
      <c r="H348" s="3">
        <f t="shared" si="266"/>
        <v>9073.598</v>
      </c>
      <c r="I348" s="3">
        <f t="shared" si="266"/>
        <v>9079.2257531576452</v>
      </c>
      <c r="J348" s="3">
        <f t="shared" si="266"/>
        <v>8908.3379999999997</v>
      </c>
      <c r="K348" s="3">
        <f t="shared" si="266"/>
        <v>9112.6080000000002</v>
      </c>
      <c r="L348" s="3">
        <f t="shared" si="266"/>
        <v>9410.41</v>
      </c>
      <c r="M348" s="3">
        <f t="shared" si="266"/>
        <v>9503</v>
      </c>
      <c r="N348" s="3">
        <f t="shared" si="266"/>
        <v>9431.3100000000013</v>
      </c>
      <c r="O348" s="3">
        <f t="shared" si="266"/>
        <v>8581.878999999999</v>
      </c>
      <c r="P348" s="3">
        <f t="shared" si="266"/>
        <v>8773.023000000001</v>
      </c>
      <c r="Q348" s="3">
        <f t="shared" si="266"/>
        <v>8439.2260947348132</v>
      </c>
      <c r="R348" s="3">
        <f t="shared" si="266"/>
        <v>8284.2167185371745</v>
      </c>
      <c r="S348" s="3">
        <f t="shared" si="266"/>
        <v>8021.2337960420009</v>
      </c>
      <c r="T348" s="3">
        <f t="shared" si="266"/>
        <v>7751.2142039552891</v>
      </c>
      <c r="U348" s="3">
        <f t="shared" si="266"/>
        <v>7419.1455268066247</v>
      </c>
      <c r="V348" s="3">
        <f t="shared" si="266"/>
        <v>7080.4598771337251</v>
      </c>
      <c r="W348" s="3">
        <f t="shared" si="265"/>
        <v>6672.8389631506598</v>
      </c>
      <c r="X348" s="3">
        <f t="shared" si="265"/>
        <v>6261.2603809132661</v>
      </c>
      <c r="Y348" s="3">
        <f t="shared" si="265"/>
        <v>5876.2769946656899</v>
      </c>
    </row>
    <row r="349" spans="1:25" outlineLevel="1" x14ac:dyDescent="0.3">
      <c r="B349" t="s">
        <v>16</v>
      </c>
      <c r="C349" t="s">
        <v>17</v>
      </c>
      <c r="D349" t="s">
        <v>22</v>
      </c>
      <c r="E349" s="3">
        <f t="shared" si="266"/>
        <v>5284.2690000000002</v>
      </c>
      <c r="F349" s="3">
        <f t="shared" si="266"/>
        <v>5391.7620000000006</v>
      </c>
      <c r="G349" s="3">
        <f t="shared" si="266"/>
        <v>5491.5690000000004</v>
      </c>
      <c r="H349" s="3">
        <f t="shared" si="266"/>
        <v>4918.9490000000005</v>
      </c>
      <c r="I349" s="3">
        <f t="shared" si="266"/>
        <v>4952.4719999999998</v>
      </c>
      <c r="J349" s="3">
        <f t="shared" si="266"/>
        <v>5049.5439999999999</v>
      </c>
      <c r="K349" s="3">
        <f t="shared" si="266"/>
        <v>5124.634</v>
      </c>
      <c r="L349" s="3">
        <f t="shared" si="266"/>
        <v>4973.1509999999998</v>
      </c>
      <c r="M349" s="3">
        <f t="shared" si="266"/>
        <v>5196.6929999999993</v>
      </c>
      <c r="N349" s="3">
        <f t="shared" si="266"/>
        <v>5050.6019999999999</v>
      </c>
      <c r="O349" s="3">
        <f t="shared" si="266"/>
        <v>4558.8099999999995</v>
      </c>
      <c r="P349" s="3">
        <f t="shared" si="266"/>
        <v>4632.4179999999997</v>
      </c>
      <c r="Q349" s="3">
        <f t="shared" si="266"/>
        <v>4459.5968765044718</v>
      </c>
      <c r="R349" s="3">
        <f t="shared" si="265"/>
        <v>4509.8873498177154</v>
      </c>
      <c r="S349" s="3">
        <f t="shared" si="265"/>
        <v>4471.6282003994111</v>
      </c>
      <c r="T349" s="3">
        <f t="shared" si="265"/>
        <v>4417.9300105931052</v>
      </c>
      <c r="U349" s="3">
        <f t="shared" si="265"/>
        <v>4383.9859772169657</v>
      </c>
      <c r="V349" s="3">
        <f t="shared" si="265"/>
        <v>4322.93925905577</v>
      </c>
      <c r="W349" s="3">
        <f t="shared" si="265"/>
        <v>4242.6779400717705</v>
      </c>
      <c r="X349" s="3">
        <f t="shared" si="265"/>
        <v>4143.9910728039968</v>
      </c>
      <c r="Y349" s="3">
        <f t="shared" si="265"/>
        <v>4047.6264553517935</v>
      </c>
    </row>
    <row r="350" spans="1:25" outlineLevel="1" x14ac:dyDescent="0.3">
      <c r="B350" t="s">
        <v>16</v>
      </c>
      <c r="C350" t="s">
        <v>18</v>
      </c>
      <c r="D350" t="s">
        <v>22</v>
      </c>
      <c r="E350" s="3">
        <f t="shared" si="266"/>
        <v>3460.6379999999999</v>
      </c>
      <c r="F350" s="3">
        <f t="shared" si="266"/>
        <v>3511.1909999999998</v>
      </c>
      <c r="G350" s="3">
        <f t="shared" si="266"/>
        <v>3677.3029999999999</v>
      </c>
      <c r="H350" s="3">
        <f t="shared" si="266"/>
        <v>3519.4669999999996</v>
      </c>
      <c r="I350" s="3">
        <f t="shared" si="266"/>
        <v>3770.8109999999997</v>
      </c>
      <c r="J350" s="3">
        <f t="shared" si="266"/>
        <v>3646.0030000000002</v>
      </c>
      <c r="K350" s="3">
        <f t="shared" si="266"/>
        <v>3728.8159999999998</v>
      </c>
      <c r="L350" s="3">
        <f t="shared" si="266"/>
        <v>3829.201</v>
      </c>
      <c r="M350" s="3">
        <f t="shared" si="266"/>
        <v>3775.5789999999997</v>
      </c>
      <c r="N350" s="3">
        <f t="shared" si="266"/>
        <v>3575.5140000000001</v>
      </c>
      <c r="O350" s="3">
        <f t="shared" si="266"/>
        <v>3592.2670000000003</v>
      </c>
      <c r="P350" s="3">
        <f t="shared" si="266"/>
        <v>3584.944</v>
      </c>
      <c r="Q350" s="3">
        <f t="shared" si="266"/>
        <v>3498.8591234955279</v>
      </c>
      <c r="R350" s="3">
        <f t="shared" si="265"/>
        <v>3515.0146501822851</v>
      </c>
      <c r="S350" s="3">
        <f t="shared" si="265"/>
        <v>3494.3267996005893</v>
      </c>
      <c r="T350" s="3">
        <f t="shared" si="265"/>
        <v>3465.8779894068948</v>
      </c>
      <c r="U350" s="3">
        <f t="shared" si="265"/>
        <v>3444.2720227830341</v>
      </c>
      <c r="V350" s="3">
        <f t="shared" si="265"/>
        <v>3408.7617409442296</v>
      </c>
      <c r="W350" s="3">
        <f t="shared" si="265"/>
        <v>3362.1530599282296</v>
      </c>
      <c r="X350" s="3">
        <f t="shared" si="265"/>
        <v>3304.0949271960039</v>
      </c>
      <c r="Y350" s="3">
        <f t="shared" si="265"/>
        <v>3247.1613112213195</v>
      </c>
    </row>
    <row r="351" spans="1:25" outlineLevel="1" x14ac:dyDescent="0.3">
      <c r="B351" t="s">
        <v>19</v>
      </c>
      <c r="C351" t="s">
        <v>19</v>
      </c>
      <c r="D351" t="s">
        <v>22</v>
      </c>
      <c r="E351" s="3">
        <f t="shared" si="266"/>
        <v>1139.75</v>
      </c>
      <c r="F351" s="3">
        <f t="shared" si="266"/>
        <v>1110.75</v>
      </c>
      <c r="G351" s="3">
        <f t="shared" si="266"/>
        <v>1158</v>
      </c>
      <c r="H351" s="3">
        <f t="shared" si="266"/>
        <v>1257.25</v>
      </c>
      <c r="I351" s="3">
        <f t="shared" si="266"/>
        <v>1249.5</v>
      </c>
      <c r="J351" s="3">
        <f t="shared" si="266"/>
        <v>1236.25</v>
      </c>
      <c r="K351" s="3">
        <f t="shared" si="266"/>
        <v>1275.6469999999999</v>
      </c>
      <c r="L351" s="3">
        <f t="shared" si="266"/>
        <v>1277.8015</v>
      </c>
      <c r="M351" s="3">
        <f t="shared" si="266"/>
        <v>1251.414</v>
      </c>
      <c r="N351" s="3">
        <f t="shared" si="266"/>
        <v>1217.7474999999999</v>
      </c>
      <c r="O351" s="3">
        <f t="shared" si="266"/>
        <v>1203.8626088318499</v>
      </c>
      <c r="P351" s="3">
        <f t="shared" si="266"/>
        <v>1210.08782649555</v>
      </c>
      <c r="Q351" s="3">
        <f t="shared" si="266"/>
        <v>1172.75</v>
      </c>
      <c r="R351" s="3">
        <f t="shared" si="265"/>
        <v>1160.5</v>
      </c>
      <c r="S351" s="3">
        <f t="shared" si="265"/>
        <v>1150.75</v>
      </c>
      <c r="T351" s="3">
        <f t="shared" si="265"/>
        <v>1141.25</v>
      </c>
      <c r="U351" s="3">
        <f t="shared" si="265"/>
        <v>1130.75</v>
      </c>
      <c r="V351" s="3">
        <f t="shared" si="265"/>
        <v>1121.7678729037953</v>
      </c>
      <c r="W351" s="3">
        <f t="shared" si="265"/>
        <v>1112.8570954491315</v>
      </c>
      <c r="X351" s="3">
        <f t="shared" si="265"/>
        <v>1104.0171008692178</v>
      </c>
      <c r="Y351" s="3">
        <f t="shared" si="265"/>
        <v>1095.2602140092513</v>
      </c>
    </row>
    <row r="352" spans="1:25" outlineLevel="1" x14ac:dyDescent="0.3">
      <c r="B352" t="s">
        <v>20</v>
      </c>
      <c r="C352" t="s">
        <v>20</v>
      </c>
      <c r="D352" t="s">
        <v>20</v>
      </c>
      <c r="E352" s="3" t="s">
        <v>20</v>
      </c>
      <c r="F352" s="3" t="s">
        <v>20</v>
      </c>
      <c r="G352" s="3" t="s">
        <v>20</v>
      </c>
      <c r="H352" s="3" t="s">
        <v>20</v>
      </c>
      <c r="I352" s="3" t="s">
        <v>20</v>
      </c>
      <c r="J352" s="3" t="s">
        <v>20</v>
      </c>
      <c r="K352" s="3" t="s">
        <v>20</v>
      </c>
      <c r="L352" s="3" t="s">
        <v>20</v>
      </c>
      <c r="M352" s="3" t="s">
        <v>20</v>
      </c>
      <c r="N352" s="3" t="s">
        <v>20</v>
      </c>
      <c r="O352" s="3" t="s">
        <v>20</v>
      </c>
      <c r="P352" s="3" t="s">
        <v>20</v>
      </c>
      <c r="Q352" s="3" t="s">
        <v>20</v>
      </c>
      <c r="R352" s="3" t="s">
        <v>20</v>
      </c>
      <c r="S352" s="3" t="s">
        <v>20</v>
      </c>
      <c r="T352" s="3" t="s">
        <v>20</v>
      </c>
      <c r="U352" s="3" t="s">
        <v>20</v>
      </c>
      <c r="V352" s="3" t="s">
        <v>20</v>
      </c>
      <c r="W352" s="3" t="s">
        <v>20</v>
      </c>
      <c r="X352" s="3" t="s">
        <v>20</v>
      </c>
      <c r="Y352" s="3" t="s">
        <v>20</v>
      </c>
    </row>
    <row r="353" spans="1:47" outlineLevel="1" x14ac:dyDescent="0.3">
      <c r="C353" t="s">
        <v>22</v>
      </c>
      <c r="D353" t="s">
        <v>22</v>
      </c>
      <c r="E353" s="3">
        <f>SUM(E347:E352)</f>
        <v>31307.406999999999</v>
      </c>
      <c r="F353" s="3">
        <f t="shared" ref="F353:Q353" si="267">SUM(F347:F352)</f>
        <v>31825.284749999999</v>
      </c>
      <c r="G353" s="3">
        <f t="shared" si="267"/>
        <v>33068.642500000002</v>
      </c>
      <c r="H353" s="3">
        <f t="shared" si="267"/>
        <v>32566.357250000001</v>
      </c>
      <c r="I353" s="3">
        <f t="shared" si="267"/>
        <v>33209.014003157645</v>
      </c>
      <c r="J353" s="3">
        <f t="shared" si="267"/>
        <v>33147.519249999998</v>
      </c>
      <c r="K353" s="3">
        <f t="shared" si="267"/>
        <v>33563.328749999993</v>
      </c>
      <c r="L353" s="3">
        <f t="shared" si="267"/>
        <v>33534.86075</v>
      </c>
      <c r="M353" s="3">
        <f t="shared" si="267"/>
        <v>33373.436749999993</v>
      </c>
      <c r="N353" s="3">
        <f t="shared" si="267"/>
        <v>32368.646500000003</v>
      </c>
      <c r="O353" s="3">
        <f t="shared" si="267"/>
        <v>31221.113858831843</v>
      </c>
      <c r="P353" s="3">
        <f t="shared" si="267"/>
        <v>30848.602576745543</v>
      </c>
      <c r="Q353" s="3">
        <f t="shared" si="267"/>
        <v>29239.950483299268</v>
      </c>
      <c r="R353" s="3">
        <f t="shared" ref="R353:Y353" si="268">SUM(R347:R352)</f>
        <v>28103.461824565587</v>
      </c>
      <c r="S353" s="3">
        <f t="shared" si="268"/>
        <v>26925.361506626803</v>
      </c>
      <c r="T353" s="3">
        <f t="shared" si="268"/>
        <v>25882.432289564793</v>
      </c>
      <c r="U353" s="3">
        <f t="shared" si="268"/>
        <v>24831.968532598272</v>
      </c>
      <c r="V353" s="3">
        <f t="shared" si="268"/>
        <v>23769.258212416531</v>
      </c>
      <c r="W353" s="3">
        <f t="shared" si="268"/>
        <v>22628.501579322809</v>
      </c>
      <c r="X353" s="3">
        <f t="shared" si="268"/>
        <v>21475.270014175425</v>
      </c>
      <c r="Y353" s="3">
        <f t="shared" si="268"/>
        <v>20404.011805826638</v>
      </c>
    </row>
    <row r="354" spans="1:47" outlineLevel="1" x14ac:dyDescent="0.3">
      <c r="D354" t="s">
        <v>2</v>
      </c>
      <c r="E354" s="3">
        <f>SUMIFS(E$325:E$341,$D$325:$D$341,$D354)</f>
        <v>6610.6539999999995</v>
      </c>
      <c r="F354" s="3">
        <f t="shared" ref="F354:V355" si="269">SUMIFS(F$325:F$341,$D$325:$D$341,$D354)</f>
        <v>6558.3824999999997</v>
      </c>
      <c r="G354" s="3">
        <f t="shared" si="269"/>
        <v>6871.844000000001</v>
      </c>
      <c r="H354" s="3">
        <f t="shared" si="269"/>
        <v>6722.58925</v>
      </c>
      <c r="I354" s="3">
        <f t="shared" si="269"/>
        <v>7091.6573431849101</v>
      </c>
      <c r="J354" s="3">
        <f t="shared" si="269"/>
        <v>7030.2945</v>
      </c>
      <c r="K354" s="3">
        <f t="shared" si="269"/>
        <v>7077.7169999999996</v>
      </c>
      <c r="L354" s="3">
        <f t="shared" si="269"/>
        <v>7292.5645000000004</v>
      </c>
      <c r="M354" s="3">
        <f t="shared" si="269"/>
        <v>7212.1205</v>
      </c>
      <c r="N354" s="3">
        <f t="shared" si="269"/>
        <v>6859.1457499999997</v>
      </c>
      <c r="O354" s="3">
        <f t="shared" si="269"/>
        <v>6838.4918453631944</v>
      </c>
      <c r="P354" s="3">
        <f t="shared" si="269"/>
        <v>6815.6786493171912</v>
      </c>
      <c r="Q354" s="3">
        <f t="shared" si="269"/>
        <v>6732.1425956958055</v>
      </c>
      <c r="R354" s="3">
        <f t="shared" si="269"/>
        <v>6636.3015893486499</v>
      </c>
      <c r="S354" s="3">
        <f t="shared" si="269"/>
        <v>6534.0085948285387</v>
      </c>
      <c r="T354" s="3">
        <f t="shared" si="269"/>
        <v>6421.7774820386139</v>
      </c>
      <c r="U354" s="3">
        <f t="shared" si="269"/>
        <v>6304.2933227914755</v>
      </c>
      <c r="V354" s="3">
        <f t="shared" si="269"/>
        <v>6177.9312066051853</v>
      </c>
      <c r="W354" s="3">
        <f t="shared" ref="R354:Y355" si="270">SUMIFS(W$325:W$341,$D$325:$D$341,$D354)</f>
        <v>6044.2224532025284</v>
      </c>
      <c r="X354" s="3">
        <f t="shared" si="270"/>
        <v>5901.0941226025316</v>
      </c>
      <c r="Y354" s="3">
        <f t="shared" si="270"/>
        <v>5761.908338942746</v>
      </c>
    </row>
    <row r="355" spans="1:47" outlineLevel="1" x14ac:dyDescent="0.3">
      <c r="D355" t="s">
        <v>3</v>
      </c>
      <c r="E355" s="3">
        <f>SUMIFS(E$325:E$341,$D$325:$D$341,$D355)</f>
        <v>5586.0880000000006</v>
      </c>
      <c r="F355" s="3">
        <f t="shared" si="269"/>
        <v>5863.8652499999989</v>
      </c>
      <c r="G355" s="3">
        <f t="shared" si="269"/>
        <v>6239.2979999999998</v>
      </c>
      <c r="H355" s="3">
        <f t="shared" si="269"/>
        <v>6313.151249999999</v>
      </c>
      <c r="I355" s="3">
        <f t="shared" si="269"/>
        <v>6683.9518476652529</v>
      </c>
      <c r="J355" s="3">
        <f t="shared" si="269"/>
        <v>6799.84</v>
      </c>
      <c r="K355" s="3">
        <f t="shared" si="269"/>
        <v>6782.1137500000004</v>
      </c>
      <c r="L355" s="3">
        <f t="shared" si="269"/>
        <v>6470.755000000001</v>
      </c>
      <c r="M355" s="3">
        <f t="shared" si="269"/>
        <v>6535.8462500000005</v>
      </c>
      <c r="N355" s="3">
        <f t="shared" si="269"/>
        <v>6330.5249999999996</v>
      </c>
      <c r="O355" s="3">
        <f t="shared" si="269"/>
        <v>6527.859819111608</v>
      </c>
      <c r="P355" s="3">
        <f t="shared" si="269"/>
        <v>6584.9215314174089</v>
      </c>
      <c r="Q355" s="3">
        <f t="shared" si="269"/>
        <v>6217.4731376920054</v>
      </c>
      <c r="R355" s="3">
        <f t="shared" si="270"/>
        <v>5945.1586150637186</v>
      </c>
      <c r="S355" s="3">
        <f t="shared" si="270"/>
        <v>5668.2642335248383</v>
      </c>
      <c r="T355" s="3">
        <f t="shared" si="270"/>
        <v>5425.6707201162426</v>
      </c>
      <c r="U355" s="3">
        <f t="shared" si="270"/>
        <v>5185.8736982295659</v>
      </c>
      <c r="V355" s="3">
        <f t="shared" si="270"/>
        <v>4942.8621455751354</v>
      </c>
      <c r="W355" s="3">
        <f t="shared" si="270"/>
        <v>4685.1799825980024</v>
      </c>
      <c r="X355" s="3">
        <f t="shared" si="270"/>
        <v>4424.0480632764147</v>
      </c>
      <c r="Y355" s="3">
        <f t="shared" si="270"/>
        <v>4180.9146412187838</v>
      </c>
    </row>
    <row r="356" spans="1:47" outlineLevel="1" x14ac:dyDescent="0.3">
      <c r="D356" t="s">
        <v>72</v>
      </c>
      <c r="E356" s="3">
        <f>SUM(E354:E355)</f>
        <v>12196.742</v>
      </c>
      <c r="F356" s="3">
        <f t="shared" ref="F356:Q356" si="271">SUM(F354:F355)</f>
        <v>12422.247749999999</v>
      </c>
      <c r="G356" s="3">
        <f t="shared" si="271"/>
        <v>13111.142</v>
      </c>
      <c r="H356" s="3">
        <f t="shared" si="271"/>
        <v>13035.7405</v>
      </c>
      <c r="I356" s="3">
        <f t="shared" si="271"/>
        <v>13775.609190850162</v>
      </c>
      <c r="J356" s="3">
        <f t="shared" si="271"/>
        <v>13830.1345</v>
      </c>
      <c r="K356" s="3">
        <f t="shared" si="271"/>
        <v>13859.830750000001</v>
      </c>
      <c r="L356" s="3">
        <f t="shared" si="271"/>
        <v>13763.319500000001</v>
      </c>
      <c r="M356" s="3">
        <f t="shared" si="271"/>
        <v>13747.96675</v>
      </c>
      <c r="N356" s="3">
        <f t="shared" si="271"/>
        <v>13189.670749999999</v>
      </c>
      <c r="O356" s="3">
        <f t="shared" si="271"/>
        <v>13366.351664474802</v>
      </c>
      <c r="P356" s="3">
        <f t="shared" si="271"/>
        <v>13400.6001807346</v>
      </c>
      <c r="Q356" s="3">
        <f t="shared" si="271"/>
        <v>12949.615733387811</v>
      </c>
      <c r="R356" s="3">
        <f t="shared" ref="R356:Y356" si="272">SUM(R354:R355)</f>
        <v>12581.460204412368</v>
      </c>
      <c r="S356" s="3">
        <f t="shared" si="272"/>
        <v>12202.272828353376</v>
      </c>
      <c r="T356" s="3">
        <f t="shared" si="272"/>
        <v>11847.448202154857</v>
      </c>
      <c r="U356" s="3">
        <f t="shared" si="272"/>
        <v>11490.167021021041</v>
      </c>
      <c r="V356" s="3">
        <f t="shared" si="272"/>
        <v>11120.793352180321</v>
      </c>
      <c r="W356" s="3">
        <f t="shared" si="272"/>
        <v>10729.40243580053</v>
      </c>
      <c r="X356" s="3">
        <f t="shared" si="272"/>
        <v>10325.142185878947</v>
      </c>
      <c r="Y356" s="3">
        <f t="shared" si="272"/>
        <v>9942.8229801615307</v>
      </c>
    </row>
    <row r="358" spans="1:47" x14ac:dyDescent="0.3">
      <c r="A358" s="65" t="s">
        <v>73</v>
      </c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</row>
    <row r="359" spans="1:47" outlineLevel="1" x14ac:dyDescent="0.3">
      <c r="E359" s="19">
        <f>E$1</f>
        <v>2013</v>
      </c>
      <c r="F359" s="19">
        <f t="shared" ref="F359:Y359" si="273">F$1</f>
        <v>2014</v>
      </c>
      <c r="G359" s="19">
        <f t="shared" si="273"/>
        <v>2015</v>
      </c>
      <c r="H359" s="19">
        <f t="shared" si="273"/>
        <v>2016</v>
      </c>
      <c r="I359" s="19">
        <f t="shared" si="273"/>
        <v>2017</v>
      </c>
      <c r="J359" s="19">
        <f t="shared" si="273"/>
        <v>2018</v>
      </c>
      <c r="K359" s="19">
        <f t="shared" si="273"/>
        <v>2019</v>
      </c>
      <c r="L359" s="19">
        <f t="shared" si="273"/>
        <v>2020</v>
      </c>
      <c r="M359" s="19">
        <f t="shared" si="273"/>
        <v>2021</v>
      </c>
      <c r="N359" s="19">
        <f t="shared" si="273"/>
        <v>2022</v>
      </c>
      <c r="O359" s="19">
        <f t="shared" si="273"/>
        <v>2023</v>
      </c>
      <c r="P359" s="19">
        <f t="shared" si="273"/>
        <v>2024</v>
      </c>
      <c r="Q359" s="19">
        <f t="shared" si="273"/>
        <v>2025</v>
      </c>
      <c r="R359" s="19">
        <f t="shared" si="273"/>
        <v>2026</v>
      </c>
      <c r="S359" s="19">
        <f t="shared" si="273"/>
        <v>2027</v>
      </c>
      <c r="T359" s="19">
        <f t="shared" si="273"/>
        <v>2028</v>
      </c>
      <c r="U359" s="19">
        <f t="shared" si="273"/>
        <v>2029</v>
      </c>
      <c r="V359" s="19">
        <f t="shared" si="273"/>
        <v>2030</v>
      </c>
      <c r="W359" s="19">
        <f t="shared" si="273"/>
        <v>2031</v>
      </c>
      <c r="X359" s="19">
        <f t="shared" si="273"/>
        <v>2032</v>
      </c>
      <c r="Y359" s="19">
        <f t="shared" si="273"/>
        <v>2033</v>
      </c>
    </row>
    <row r="360" spans="1:47" outlineLevel="1" x14ac:dyDescent="0.3">
      <c r="A360" s="12">
        <f>_xlfn.XLOOKUP(B360,$B$319:$B$322,$C$319:$C$322)</f>
        <v>0.75</v>
      </c>
      <c r="B360" t="s">
        <v>12</v>
      </c>
      <c r="C360" t="s">
        <v>13</v>
      </c>
      <c r="D360" t="s">
        <v>2</v>
      </c>
      <c r="E360" s="3"/>
      <c r="F360" s="17">
        <f t="shared" ref="F360:T374" si="274">F326/E326-1</f>
        <v>-1.3832718043377934E-2</v>
      </c>
      <c r="G360" s="17">
        <f t="shared" si="274"/>
        <v>4.133059775402681E-2</v>
      </c>
      <c r="H360" s="17">
        <f t="shared" si="274"/>
        <v>5.2730717743598721E-2</v>
      </c>
      <c r="I360" s="17">
        <f t="shared" si="274"/>
        <v>2.1983992142377007E-2</v>
      </c>
      <c r="J360" s="17">
        <f t="shared" si="274"/>
        <v>1.0422083414258321E-2</v>
      </c>
      <c r="K360" s="17">
        <f t="shared" si="274"/>
        <v>8.7710650136050283E-3</v>
      </c>
      <c r="L360" s="17">
        <f t="shared" si="274"/>
        <v>1.9961247616136379E-2</v>
      </c>
      <c r="M360" s="17">
        <f t="shared" si="274"/>
        <v>-1.1328789818321305E-2</v>
      </c>
      <c r="N360" s="17">
        <f t="shared" si="274"/>
        <v>-3.5987119244514476E-2</v>
      </c>
      <c r="O360" s="17">
        <f t="shared" si="274"/>
        <v>3.7800541705901303E-4</v>
      </c>
      <c r="P360" s="17">
        <f t="shared" si="274"/>
        <v>-1.9775727645161001E-2</v>
      </c>
      <c r="Q360" s="17">
        <f t="shared" si="274"/>
        <v>-1.4025746548242291E-2</v>
      </c>
      <c r="R360" s="17">
        <f t="shared" si="274"/>
        <v>-2.4059282802466053E-2</v>
      </c>
      <c r="S360" s="17">
        <f t="shared" si="274"/>
        <v>-2.8035699793200419E-2</v>
      </c>
      <c r="T360" s="17">
        <f t="shared" si="274"/>
        <v>-3.1187744491382285E-2</v>
      </c>
      <c r="U360" s="17">
        <f t="shared" ref="U360:U374" si="275">U326/T326-1</f>
        <v>-3.1719543544830642E-2</v>
      </c>
      <c r="V360" s="17">
        <f t="shared" ref="V360:V374" si="276">V326/U326-1</f>
        <v>-3.3229079266031913E-2</v>
      </c>
      <c r="W360" s="17">
        <f t="shared" ref="W360:W374" si="277">W326/V326-1</f>
        <v>-3.3251276636132032E-2</v>
      </c>
      <c r="X360" s="17">
        <f t="shared" ref="X360:X374" si="278">X326/W326-1</f>
        <v>-3.3273010163775929E-2</v>
      </c>
      <c r="Y360" s="17">
        <f t="shared" ref="Y360:Y374" si="279">Y326/X326-1</f>
        <v>-3.327301016377604E-2</v>
      </c>
    </row>
    <row r="361" spans="1:47" outlineLevel="1" x14ac:dyDescent="0.3">
      <c r="A361" s="12">
        <f t="shared" ref="A361:A374" si="280">_xlfn.XLOOKUP(B361,$B$319:$B$322,$C$319:$C$322)</f>
        <v>1</v>
      </c>
      <c r="B361" t="s">
        <v>14</v>
      </c>
      <c r="C361" t="s">
        <v>15</v>
      </c>
      <c r="D361" t="s">
        <v>2</v>
      </c>
      <c r="E361" s="3"/>
      <c r="F361" s="17">
        <f t="shared" si="274"/>
        <v>-5.6518462697814575E-2</v>
      </c>
      <c r="G361" s="17">
        <f t="shared" si="274"/>
        <v>5.1686102236421672E-2</v>
      </c>
      <c r="H361" s="17">
        <f t="shared" si="274"/>
        <v>-5.0997523374529452E-2</v>
      </c>
      <c r="I361" s="17">
        <f t="shared" si="274"/>
        <v>2.887439213493237E-2</v>
      </c>
      <c r="J361" s="17">
        <f t="shared" si="274"/>
        <v>1.6698778574689488E-2</v>
      </c>
      <c r="K361" s="17">
        <f t="shared" si="274"/>
        <v>-3.5629720811775067E-2</v>
      </c>
      <c r="L361" s="17">
        <f t="shared" si="274"/>
        <v>2.5757235595249339E-2</v>
      </c>
      <c r="M361" s="17">
        <f t="shared" si="274"/>
        <v>-1.7793407150928031E-2</v>
      </c>
      <c r="N361" s="17">
        <f t="shared" si="274"/>
        <v>-5.0535433070866165E-2</v>
      </c>
      <c r="O361" s="17">
        <f t="shared" si="274"/>
        <v>2.5309747723540887E-2</v>
      </c>
      <c r="P361" s="17">
        <f t="shared" si="274"/>
        <v>5.7516587279056175E-3</v>
      </c>
      <c r="Q361" s="17">
        <f t="shared" si="274"/>
        <v>-8.3551233034873107E-3</v>
      </c>
      <c r="R361" s="17">
        <f t="shared" si="274"/>
        <v>-1.1012024036307078E-2</v>
      </c>
      <c r="S361" s="17">
        <f t="shared" si="274"/>
        <v>-1.2486521288878061E-2</v>
      </c>
      <c r="T361" s="17">
        <f t="shared" si="274"/>
        <v>-1.5158622565566771E-2</v>
      </c>
      <c r="U361" s="17">
        <f t="shared" si="275"/>
        <v>-1.8296874870849966E-2</v>
      </c>
      <c r="V361" s="17">
        <f t="shared" si="276"/>
        <v>-2.2148526292829485E-2</v>
      </c>
      <c r="W361" s="17">
        <f t="shared" si="277"/>
        <v>-2.6768301344104128E-2</v>
      </c>
      <c r="X361" s="17">
        <f t="shared" si="278"/>
        <v>-3.2463709865674151E-2</v>
      </c>
      <c r="Y361" s="17">
        <f t="shared" si="279"/>
        <v>-3.2463709865674262E-2</v>
      </c>
    </row>
    <row r="362" spans="1:47" outlineLevel="1" x14ac:dyDescent="0.3">
      <c r="A362" s="12">
        <f t="shared" si="280"/>
        <v>1</v>
      </c>
      <c r="B362" t="s">
        <v>16</v>
      </c>
      <c r="C362" t="s">
        <v>17</v>
      </c>
      <c r="D362" t="s">
        <v>2</v>
      </c>
      <c r="E362" s="3"/>
      <c r="F362" s="17">
        <f t="shared" si="274"/>
        <v>5.6816130337333792E-3</v>
      </c>
      <c r="G362" s="17">
        <f t="shared" si="274"/>
        <v>5.8496457661320056E-2</v>
      </c>
      <c r="H362" s="17">
        <f t="shared" si="274"/>
        <v>-8.6917914964968812E-2</v>
      </c>
      <c r="I362" s="17">
        <f t="shared" si="274"/>
        <v>7.0100610444322253E-2</v>
      </c>
      <c r="J362" s="17">
        <f t="shared" si="274"/>
        <v>-1.2538618535650969E-2</v>
      </c>
      <c r="K362" s="17">
        <f t="shared" si="274"/>
        <v>1.5657083726187571E-2</v>
      </c>
      <c r="L362" s="17">
        <f t="shared" si="274"/>
        <v>2.6990376047683062E-2</v>
      </c>
      <c r="M362" s="17">
        <f t="shared" si="274"/>
        <v>-7.1457953099939298E-3</v>
      </c>
      <c r="N362" s="17">
        <f t="shared" si="274"/>
        <v>-6.3509485035881608E-2</v>
      </c>
      <c r="O362" s="17">
        <f t="shared" si="274"/>
        <v>-1.3662370300423499E-2</v>
      </c>
      <c r="P362" s="17">
        <f t="shared" si="274"/>
        <v>2.9003588228198041E-3</v>
      </c>
      <c r="Q362" s="17">
        <f t="shared" si="274"/>
        <v>-1.6475681686637933E-2</v>
      </c>
      <c r="R362" s="17">
        <f t="shared" si="274"/>
        <v>-1.2642814033507754E-2</v>
      </c>
      <c r="S362" s="17">
        <f t="shared" si="274"/>
        <v>-1.1804876087069816E-2</v>
      </c>
      <c r="T362" s="17">
        <f t="shared" si="274"/>
        <v>-1.2498737801534432E-2</v>
      </c>
      <c r="U362" s="17">
        <f t="shared" si="275"/>
        <v>-1.3545847538632749E-2</v>
      </c>
      <c r="V362" s="17">
        <f t="shared" si="276"/>
        <v>-1.4972117443337152E-2</v>
      </c>
      <c r="W362" s="17">
        <f t="shared" si="277"/>
        <v>-1.6799203663939943E-2</v>
      </c>
      <c r="X362" s="17">
        <f t="shared" si="278"/>
        <v>-1.9109504032312596E-2</v>
      </c>
      <c r="Y362" s="17">
        <f t="shared" si="279"/>
        <v>-1.9109504032312707E-2</v>
      </c>
    </row>
    <row r="363" spans="1:47" outlineLevel="1" x14ac:dyDescent="0.3">
      <c r="A363" s="12">
        <f t="shared" si="280"/>
        <v>1</v>
      </c>
      <c r="B363" t="s">
        <v>16</v>
      </c>
      <c r="C363" t="s">
        <v>18</v>
      </c>
      <c r="D363" t="s">
        <v>2</v>
      </c>
      <c r="E363" s="3"/>
      <c r="F363" s="17">
        <f t="shared" si="274"/>
        <v>3.0568469702825007E-2</v>
      </c>
      <c r="G363" s="17">
        <f t="shared" si="274"/>
        <v>4.4036210749592852E-2</v>
      </c>
      <c r="H363" s="17">
        <f t="shared" si="274"/>
        <v>-4.7816167492116923E-2</v>
      </c>
      <c r="I363" s="17">
        <f t="shared" si="274"/>
        <v>0.11342738623541448</v>
      </c>
      <c r="J363" s="17">
        <f t="shared" si="274"/>
        <v>-4.4582443814251249E-2</v>
      </c>
      <c r="K363" s="17">
        <f t="shared" si="274"/>
        <v>2.6857055727022017E-2</v>
      </c>
      <c r="L363" s="17">
        <f t="shared" si="274"/>
        <v>5.2979436167609917E-2</v>
      </c>
      <c r="M363" s="17">
        <f t="shared" si="274"/>
        <v>-8.8600394852157427E-3</v>
      </c>
      <c r="N363" s="17">
        <f t="shared" si="274"/>
        <v>-5.8889276682010272E-2</v>
      </c>
      <c r="O363" s="17">
        <f t="shared" si="274"/>
        <v>-1.5528140950550551E-2</v>
      </c>
      <c r="P363" s="17">
        <f t="shared" si="274"/>
        <v>7.6103194860352996E-3</v>
      </c>
      <c r="Q363" s="17">
        <f t="shared" si="274"/>
        <v>-9.281822021989683E-3</v>
      </c>
      <c r="R363" s="17">
        <f t="shared" si="274"/>
        <v>-5.420919360984322E-3</v>
      </c>
      <c r="S363" s="17">
        <f t="shared" si="274"/>
        <v>-4.576852427308653E-3</v>
      </c>
      <c r="T363" s="17">
        <f t="shared" si="274"/>
        <v>-5.2757893023035463E-3</v>
      </c>
      <c r="U363" s="17">
        <f t="shared" si="275"/>
        <v>-6.3305579862746875E-3</v>
      </c>
      <c r="V363" s="17">
        <f t="shared" si="276"/>
        <v>-7.7672601551819209E-3</v>
      </c>
      <c r="W363" s="17">
        <f t="shared" si="277"/>
        <v>-9.6077103583736001E-3</v>
      </c>
      <c r="X363" s="17">
        <f t="shared" si="278"/>
        <v>-1.1934909115860037E-2</v>
      </c>
      <c r="Y363" s="17">
        <f t="shared" si="279"/>
        <v>-1.1934909115860148E-2</v>
      </c>
    </row>
    <row r="364" spans="1:47" outlineLevel="1" x14ac:dyDescent="0.3">
      <c r="A364" s="12">
        <f t="shared" si="280"/>
        <v>0.75</v>
      </c>
      <c r="B364" t="s">
        <v>19</v>
      </c>
      <c r="C364" t="s">
        <v>19</v>
      </c>
      <c r="D364" t="s">
        <v>2</v>
      </c>
      <c r="E364" s="3"/>
      <c r="F364" s="17">
        <f t="shared" si="274"/>
        <v>-3.3915724563206573E-2</v>
      </c>
      <c r="G364" s="17">
        <f t="shared" si="274"/>
        <v>6.5957446808510678E-2</v>
      </c>
      <c r="H364" s="17">
        <f t="shared" si="274"/>
        <v>-2.8942115768463061E-2</v>
      </c>
      <c r="I364" s="17">
        <f t="shared" si="274"/>
        <v>-2.0554984583761593E-3</v>
      </c>
      <c r="J364" s="17">
        <f t="shared" si="274"/>
        <v>-1.0298661174047319E-2</v>
      </c>
      <c r="K364" s="17">
        <f t="shared" si="274"/>
        <v>1.2141519250780552E-2</v>
      </c>
      <c r="L364" s="17">
        <f t="shared" si="274"/>
        <v>-1.261787166844186E-2</v>
      </c>
      <c r="M364" s="17">
        <f t="shared" si="274"/>
        <v>-9.3576080675138451E-3</v>
      </c>
      <c r="N364" s="17">
        <f t="shared" si="274"/>
        <v>-1.6505011519768575E-2</v>
      </c>
      <c r="O364" s="17">
        <f t="shared" si="274"/>
        <v>-2.8905070024441426E-2</v>
      </c>
      <c r="P364" s="17">
        <f t="shared" si="274"/>
        <v>-3.6893868336549396E-3</v>
      </c>
      <c r="Q364" s="17">
        <f t="shared" si="274"/>
        <v>-2.1362192302841421E-2</v>
      </c>
      <c r="R364" s="17">
        <f t="shared" si="274"/>
        <v>-1.509443716778458E-2</v>
      </c>
      <c r="S364" s="17">
        <f t="shared" si="274"/>
        <v>-1.508045297105931E-2</v>
      </c>
      <c r="T364" s="17">
        <f t="shared" si="274"/>
        <v>-1.5065234792036586E-2</v>
      </c>
      <c r="U364" s="17">
        <f t="shared" si="275"/>
        <v>-1.5048752361308537E-2</v>
      </c>
      <c r="V364" s="17">
        <f t="shared" si="276"/>
        <v>-1.5035778476475192E-2</v>
      </c>
      <c r="W364" s="17">
        <f t="shared" si="277"/>
        <v>-1.5036443590720983E-2</v>
      </c>
      <c r="X364" s="17">
        <f t="shared" si="278"/>
        <v>-1.5037112837694822E-2</v>
      </c>
      <c r="Y364" s="17">
        <f t="shared" si="279"/>
        <v>-1.5037112837694822E-2</v>
      </c>
    </row>
    <row r="365" spans="1:47" outlineLevel="1" x14ac:dyDescent="0.3">
      <c r="A365" s="12">
        <f t="shared" si="280"/>
        <v>0.75</v>
      </c>
      <c r="B365" t="s">
        <v>12</v>
      </c>
      <c r="C365" t="s">
        <v>13</v>
      </c>
      <c r="D365" t="s">
        <v>3</v>
      </c>
      <c r="E365" s="3"/>
      <c r="F365" s="17">
        <f t="shared" si="274"/>
        <v>3.139277879341873E-2</v>
      </c>
      <c r="G365" s="17">
        <f t="shared" si="274"/>
        <v>5.8673522969995728E-2</v>
      </c>
      <c r="H365" s="17">
        <f t="shared" si="274"/>
        <v>4.7130897086059997E-2</v>
      </c>
      <c r="I365" s="17">
        <f t="shared" si="274"/>
        <v>4.3447335754784655E-2</v>
      </c>
      <c r="J365" s="17">
        <f t="shared" si="274"/>
        <v>1.9897046698892362E-2</v>
      </c>
      <c r="K365" s="17">
        <f t="shared" si="274"/>
        <v>-3.636518797995425E-3</v>
      </c>
      <c r="L365" s="17">
        <f t="shared" si="274"/>
        <v>-3.6772356404445983E-2</v>
      </c>
      <c r="M365" s="17">
        <f t="shared" si="274"/>
        <v>-2.7624037376529298E-2</v>
      </c>
      <c r="N365" s="17">
        <f t="shared" si="274"/>
        <v>-2.9495452358456853E-2</v>
      </c>
      <c r="O365" s="17">
        <f t="shared" si="274"/>
        <v>5.5971861077423579E-2</v>
      </c>
      <c r="P365" s="17">
        <f t="shared" si="274"/>
        <v>1.6724698278319572E-2</v>
      </c>
      <c r="Q365" s="17">
        <f t="shared" si="274"/>
        <v>-7.6142626424501758E-2</v>
      </c>
      <c r="R365" s="17">
        <f t="shared" si="274"/>
        <v>-8.843823494601788E-2</v>
      </c>
      <c r="S365" s="17">
        <f t="shared" si="274"/>
        <v>-8.0234743354628213E-2</v>
      </c>
      <c r="T365" s="17">
        <f t="shared" si="274"/>
        <v>-7.0712750603155405E-2</v>
      </c>
      <c r="U365" s="17">
        <f t="shared" si="275"/>
        <v>-7.3271736643470975E-2</v>
      </c>
      <c r="V365" s="17">
        <f t="shared" si="276"/>
        <v>-7.5349338261692989E-2</v>
      </c>
      <c r="W365" s="17">
        <f t="shared" si="277"/>
        <v>-7.9224504319755029E-2</v>
      </c>
      <c r="X365" s="17">
        <f t="shared" si="278"/>
        <v>-8.3603276009436955E-2</v>
      </c>
      <c r="Y365" s="17">
        <f t="shared" si="279"/>
        <v>-8.3603276009437066E-2</v>
      </c>
    </row>
    <row r="366" spans="1:47" outlineLevel="1" x14ac:dyDescent="0.3">
      <c r="A366" s="12">
        <f t="shared" si="280"/>
        <v>1</v>
      </c>
      <c r="B366" t="s">
        <v>14</v>
      </c>
      <c r="C366" t="s">
        <v>15</v>
      </c>
      <c r="D366" t="s">
        <v>3</v>
      </c>
      <c r="E366" s="3"/>
      <c r="F366" s="17">
        <f t="shared" si="274"/>
        <v>0.13709677419354849</v>
      </c>
      <c r="G366" s="17">
        <f t="shared" si="274"/>
        <v>9.3237588652482328E-2</v>
      </c>
      <c r="H366" s="17">
        <f t="shared" si="274"/>
        <v>-3.9339200046708989E-2</v>
      </c>
      <c r="I366" s="17">
        <f t="shared" si="274"/>
        <v>5.1695911174685083E-2</v>
      </c>
      <c r="J366" s="17">
        <f t="shared" si="274"/>
        <v>2.4637186506515141E-2</v>
      </c>
      <c r="K366" s="17">
        <f t="shared" si="274"/>
        <v>-2.0586596747479424E-2</v>
      </c>
      <c r="L366" s="17">
        <f t="shared" si="274"/>
        <v>-5.2982412137467794E-2</v>
      </c>
      <c r="M366" s="17">
        <f t="shared" si="274"/>
        <v>5.2638690890418616E-2</v>
      </c>
      <c r="N366" s="17">
        <f t="shared" si="274"/>
        <v>-4.107188703465936E-3</v>
      </c>
      <c r="O366" s="17">
        <f t="shared" si="274"/>
        <v>6.5512976596431294E-3</v>
      </c>
      <c r="P366" s="17">
        <f t="shared" si="274"/>
        <v>3.9186408207125822E-4</v>
      </c>
      <c r="Q366" s="17">
        <f t="shared" si="274"/>
        <v>-3.6032359859223706E-2</v>
      </c>
      <c r="R366" s="17">
        <f t="shared" si="274"/>
        <v>-1.7903502457302434E-2</v>
      </c>
      <c r="S366" s="17">
        <f t="shared" si="274"/>
        <v>-3.0552805480140166E-2</v>
      </c>
      <c r="T366" s="17">
        <f t="shared" si="274"/>
        <v>-3.2577334990385953E-2</v>
      </c>
      <c r="U366" s="17">
        <f t="shared" si="275"/>
        <v>-4.1479142620427067E-2</v>
      </c>
      <c r="V366" s="17">
        <f t="shared" si="276"/>
        <v>-4.4449638868932051E-2</v>
      </c>
      <c r="W366" s="17">
        <f t="shared" si="277"/>
        <v>-5.6130936263899978E-2</v>
      </c>
      <c r="X366" s="17">
        <f t="shared" si="278"/>
        <v>-6.0490362354937099E-2</v>
      </c>
      <c r="Y366" s="17">
        <f t="shared" si="279"/>
        <v>-6.0490362354936988E-2</v>
      </c>
    </row>
    <row r="367" spans="1:47" outlineLevel="1" x14ac:dyDescent="0.3">
      <c r="A367" s="12">
        <f t="shared" si="280"/>
        <v>1</v>
      </c>
      <c r="B367" t="s">
        <v>16</v>
      </c>
      <c r="C367" t="s">
        <v>17</v>
      </c>
      <c r="D367" t="s">
        <v>3</v>
      </c>
      <c r="E367" s="3"/>
      <c r="F367" s="17">
        <f t="shared" si="274"/>
        <v>1.244327170334536E-2</v>
      </c>
      <c r="G367" s="17">
        <f t="shared" si="274"/>
        <v>5.72539669707679E-2</v>
      </c>
      <c r="H367" s="17">
        <f t="shared" si="274"/>
        <v>-1.64111787745711E-2</v>
      </c>
      <c r="I367" s="17">
        <f t="shared" si="274"/>
        <v>6.2285636048880821E-2</v>
      </c>
      <c r="J367" s="17">
        <f t="shared" si="274"/>
        <v>7.0013860778366244E-3</v>
      </c>
      <c r="K367" s="17">
        <f t="shared" si="274"/>
        <v>1.6426178191059515E-2</v>
      </c>
      <c r="L367" s="17">
        <f t="shared" si="274"/>
        <v>-7.1405323091666029E-2</v>
      </c>
      <c r="M367" s="17">
        <f t="shared" si="274"/>
        <v>9.0984102030168934E-2</v>
      </c>
      <c r="N367" s="17">
        <f t="shared" si="274"/>
        <v>-4.6984977026289787E-2</v>
      </c>
      <c r="O367" s="17">
        <f t="shared" si="274"/>
        <v>1.7375138299249304E-3</v>
      </c>
      <c r="P367" s="17">
        <f t="shared" si="274"/>
        <v>-1.5403067152297556E-3</v>
      </c>
      <c r="Q367" s="17">
        <f t="shared" si="274"/>
        <v>-3.6720209655138336E-2</v>
      </c>
      <c r="R367" s="17">
        <f t="shared" si="274"/>
        <v>1.2912047987651887E-2</v>
      </c>
      <c r="S367" s="17">
        <f t="shared" si="274"/>
        <v>-7.4110636501377725E-3</v>
      </c>
      <c r="T367" s="17">
        <f t="shared" si="274"/>
        <v>-1.0988769810438614E-2</v>
      </c>
      <c r="U367" s="17">
        <f t="shared" si="275"/>
        <v>-6.5661350405702423E-3</v>
      </c>
      <c r="V367" s="17">
        <f t="shared" si="276"/>
        <v>-1.289447651398723E-2</v>
      </c>
      <c r="W367" s="17">
        <f t="shared" si="277"/>
        <v>-1.7579835751070583E-2</v>
      </c>
      <c r="X367" s="17">
        <f t="shared" si="278"/>
        <v>-2.2313340939908111E-2</v>
      </c>
      <c r="Y367" s="17">
        <f t="shared" si="279"/>
        <v>-2.2313340939908111E-2</v>
      </c>
    </row>
    <row r="368" spans="1:47" outlineLevel="1" x14ac:dyDescent="0.3">
      <c r="A368" s="12">
        <f t="shared" si="280"/>
        <v>1</v>
      </c>
      <c r="B368" t="s">
        <v>16</v>
      </c>
      <c r="C368" t="s">
        <v>18</v>
      </c>
      <c r="D368" t="s">
        <v>3</v>
      </c>
      <c r="E368" s="3"/>
      <c r="F368" s="17">
        <f t="shared" si="274"/>
        <v>1.7653220733031327E-2</v>
      </c>
      <c r="G368" s="17">
        <f t="shared" si="274"/>
        <v>4.2718882333779851E-2</v>
      </c>
      <c r="H368" s="17">
        <f t="shared" si="274"/>
        <v>-1.7878961223605661E-2</v>
      </c>
      <c r="I368" s="17">
        <f t="shared" si="274"/>
        <v>5.3653398929816021E-2</v>
      </c>
      <c r="J368" s="17">
        <f t="shared" si="274"/>
        <v>-3.7769670753126094E-3</v>
      </c>
      <c r="K368" s="17">
        <f t="shared" si="274"/>
        <v>2.4345043448279702E-2</v>
      </c>
      <c r="L368" s="17">
        <f t="shared" si="274"/>
        <v>-4.8412502235171462E-2</v>
      </c>
      <c r="M368" s="17">
        <f t="shared" si="274"/>
        <v>3.0857468148399958E-2</v>
      </c>
      <c r="N368" s="17">
        <f t="shared" si="274"/>
        <v>-4.0383068839802916E-2</v>
      </c>
      <c r="O368" s="17">
        <f t="shared" si="274"/>
        <v>2.6729482883605327E-2</v>
      </c>
      <c r="P368" s="17">
        <f t="shared" si="274"/>
        <v>8.2847223733755193E-3</v>
      </c>
      <c r="Q368" s="17">
        <f t="shared" si="274"/>
        <v>-3.6720209655138336E-2</v>
      </c>
      <c r="R368" s="17">
        <f t="shared" si="274"/>
        <v>1.2912047987651887E-2</v>
      </c>
      <c r="S368" s="17">
        <f t="shared" si="274"/>
        <v>-7.4110636501377725E-3</v>
      </c>
      <c r="T368" s="17">
        <f t="shared" si="274"/>
        <v>-1.0988769810438503E-2</v>
      </c>
      <c r="U368" s="17">
        <f t="shared" si="275"/>
        <v>-6.5661350405702423E-3</v>
      </c>
      <c r="V368" s="17">
        <f t="shared" si="276"/>
        <v>-1.2894476513987341E-2</v>
      </c>
      <c r="W368" s="17">
        <f t="shared" si="277"/>
        <v>-1.7579835751070694E-2</v>
      </c>
      <c r="X368" s="17">
        <f t="shared" si="278"/>
        <v>-2.2313340939908222E-2</v>
      </c>
      <c r="Y368" s="17">
        <f t="shared" si="279"/>
        <v>-2.2313340939908333E-2</v>
      </c>
    </row>
    <row r="369" spans="1:25" outlineLevel="1" x14ac:dyDescent="0.3">
      <c r="A369" s="12">
        <f t="shared" si="280"/>
        <v>0.75</v>
      </c>
      <c r="B369" t="s">
        <v>19</v>
      </c>
      <c r="C369" t="s">
        <v>19</v>
      </c>
      <c r="D369" t="s">
        <v>3</v>
      </c>
      <c r="E369" s="3"/>
      <c r="F369" s="17">
        <f t="shared" si="274"/>
        <v>-2.19780219780219E-3</v>
      </c>
      <c r="G369" s="17">
        <f t="shared" si="274"/>
        <v>1.3215859030837107E-2</v>
      </c>
      <c r="H369" s="17">
        <f t="shared" si="274"/>
        <v>0.18260869565217397</v>
      </c>
      <c r="I369" s="17">
        <f t="shared" si="274"/>
        <v>0.49080882352941169</v>
      </c>
      <c r="J369" s="17">
        <f t="shared" si="274"/>
        <v>4.4389642416769348E-2</v>
      </c>
      <c r="K369" s="17">
        <f t="shared" si="274"/>
        <v>-2.8303423848878295E-2</v>
      </c>
      <c r="L369" s="17">
        <f t="shared" si="274"/>
        <v>-1.4039636609734618E-2</v>
      </c>
      <c r="M369" s="17">
        <f t="shared" si="274"/>
        <v>-0.12863536881124671</v>
      </c>
      <c r="N369" s="17">
        <f t="shared" si="274"/>
        <v>-0.18433773448283663</v>
      </c>
      <c r="O369" s="17">
        <f t="shared" si="274"/>
        <v>-1.5541918098228247E-2</v>
      </c>
      <c r="P369" s="17">
        <f t="shared" si="274"/>
        <v>-1.0389770772337381E-2</v>
      </c>
      <c r="Q369" s="17">
        <f t="shared" si="274"/>
        <v>-3.0692631727367026E-2</v>
      </c>
      <c r="R369" s="17">
        <f t="shared" si="274"/>
        <v>-1.0509803237588766E-2</v>
      </c>
      <c r="S369" s="17">
        <f t="shared" si="274"/>
        <v>-8.5006603041841711E-3</v>
      </c>
      <c r="T369" s="17">
        <f t="shared" si="274"/>
        <v>-8.3661419487472966E-3</v>
      </c>
      <c r="U369" s="17">
        <f t="shared" si="275"/>
        <v>-9.3054537824659445E-3</v>
      </c>
      <c r="V369" s="17">
        <f t="shared" si="276"/>
        <v>-8.0797156688372507E-3</v>
      </c>
      <c r="W369" s="17">
        <f t="shared" si="277"/>
        <v>-8.0909499142186592E-3</v>
      </c>
      <c r="X369" s="17">
        <f t="shared" si="278"/>
        <v>-8.1020714056611043E-3</v>
      </c>
      <c r="Y369" s="17">
        <f t="shared" si="279"/>
        <v>-8.1020714056609933E-3</v>
      </c>
    </row>
    <row r="370" spans="1:25" outlineLevel="1" x14ac:dyDescent="0.3">
      <c r="A370" s="12">
        <f t="shared" si="280"/>
        <v>0.75</v>
      </c>
      <c r="B370" t="s">
        <v>12</v>
      </c>
      <c r="C370" t="s">
        <v>13</v>
      </c>
      <c r="D370" t="s">
        <v>4</v>
      </c>
      <c r="E370" s="3"/>
      <c r="F370" s="17">
        <f t="shared" si="274"/>
        <v>1.156681604855514E-2</v>
      </c>
      <c r="G370" s="17">
        <f t="shared" si="274"/>
        <v>4.1055378641600138E-2</v>
      </c>
      <c r="H370" s="17">
        <f t="shared" si="274"/>
        <v>0.11611840723062739</v>
      </c>
      <c r="I370" s="17">
        <f t="shared" si="274"/>
        <v>2.0720479491459276E-2</v>
      </c>
      <c r="J370" s="17">
        <f t="shared" si="274"/>
        <v>7.1181163002631553E-3</v>
      </c>
      <c r="K370" s="17">
        <f t="shared" si="274"/>
        <v>5.9845832439542335E-4</v>
      </c>
      <c r="L370" s="17">
        <f t="shared" si="274"/>
        <v>-2.38293619481309E-2</v>
      </c>
      <c r="M370" s="17">
        <f t="shared" si="274"/>
        <v>-3.3621454927841854E-2</v>
      </c>
      <c r="N370" s="17">
        <f t="shared" si="274"/>
        <v>-4.6176361243540187E-2</v>
      </c>
      <c r="O370" s="17">
        <f t="shared" si="274"/>
        <v>2.7537895462521611E-3</v>
      </c>
      <c r="P370" s="17">
        <f t="shared" si="274"/>
        <v>-8.3131006548540221E-2</v>
      </c>
      <c r="Q370" s="17">
        <f t="shared" si="274"/>
        <v>-9.8730000330282119E-2</v>
      </c>
      <c r="R370" s="17">
        <f t="shared" si="274"/>
        <v>-0.1121307364928088</v>
      </c>
      <c r="S370" s="17">
        <f t="shared" si="274"/>
        <v>-9.964557044331146E-2</v>
      </c>
      <c r="T370" s="17">
        <f t="shared" si="274"/>
        <v>-8.5435513991569789E-2</v>
      </c>
      <c r="U370" s="17">
        <f t="shared" si="275"/>
        <v>-8.8844022590289784E-2</v>
      </c>
      <c r="V370" s="17">
        <f t="shared" si="276"/>
        <v>-9.120747933598583E-2</v>
      </c>
      <c r="W370" s="17">
        <f t="shared" si="277"/>
        <v>-9.6636592245314956E-2</v>
      </c>
      <c r="X370" s="17">
        <f t="shared" si="278"/>
        <v>-0.1027748667749776</v>
      </c>
      <c r="Y370" s="17">
        <f t="shared" si="279"/>
        <v>-0.1027748667749776</v>
      </c>
    </row>
    <row r="371" spans="1:25" outlineLevel="1" x14ac:dyDescent="0.3">
      <c r="A371" s="12">
        <f t="shared" si="280"/>
        <v>1</v>
      </c>
      <c r="B371" t="s">
        <v>14</v>
      </c>
      <c r="C371" t="s">
        <v>15</v>
      </c>
      <c r="D371" t="s">
        <v>4</v>
      </c>
      <c r="E371" s="3"/>
      <c r="F371" s="17">
        <f t="shared" si="274"/>
        <v>2.2710729363808468E-2</v>
      </c>
      <c r="G371" s="17">
        <f t="shared" si="274"/>
        <v>2.6469323843416381E-2</v>
      </c>
      <c r="H371" s="17">
        <f t="shared" si="274"/>
        <v>-0.12033592813814886</v>
      </c>
      <c r="I371" s="17">
        <f t="shared" si="274"/>
        <v>-1.6869246142453442E-2</v>
      </c>
      <c r="J371" s="17">
        <f t="shared" si="274"/>
        <v>-3.6997786675374456E-2</v>
      </c>
      <c r="K371" s="17">
        <f t="shared" si="274"/>
        <v>4.7239021693520122E-2</v>
      </c>
      <c r="L371" s="17">
        <f t="shared" si="274"/>
        <v>5.535544975468154E-2</v>
      </c>
      <c r="M371" s="17">
        <f t="shared" si="274"/>
        <v>5.6780507413165537E-3</v>
      </c>
      <c r="N371" s="17">
        <f t="shared" si="274"/>
        <v>-1.664419475655432E-4</v>
      </c>
      <c r="O371" s="17">
        <f t="shared" si="274"/>
        <v>-0.13337276061978265</v>
      </c>
      <c r="P371" s="17">
        <f t="shared" si="274"/>
        <v>3.171303028092054E-2</v>
      </c>
      <c r="Q371" s="17">
        <f t="shared" si="274"/>
        <v>-4.4763337022056704E-2</v>
      </c>
      <c r="R371" s="17">
        <f t="shared" si="274"/>
        <v>-2.0081590418904782E-2</v>
      </c>
      <c r="S371" s="17">
        <f t="shared" si="274"/>
        <v>-3.6265402054481699E-2</v>
      </c>
      <c r="T371" s="17">
        <f t="shared" si="274"/>
        <v>-3.8092003424892718E-2</v>
      </c>
      <c r="U371" s="17">
        <f t="shared" si="275"/>
        <v>-4.8827371683409226E-2</v>
      </c>
      <c r="V371" s="17">
        <f t="shared" si="276"/>
        <v>-5.1530101713077481E-2</v>
      </c>
      <c r="W371" s="17">
        <f t="shared" si="277"/>
        <v>-6.5468182362632188E-2</v>
      </c>
      <c r="X371" s="17">
        <f t="shared" si="278"/>
        <v>-6.9421810285203334E-2</v>
      </c>
      <c r="Y371" s="17">
        <f t="shared" si="279"/>
        <v>-6.9421810285203334E-2</v>
      </c>
    </row>
    <row r="372" spans="1:25" outlineLevel="1" x14ac:dyDescent="0.3">
      <c r="A372" s="12">
        <f t="shared" si="280"/>
        <v>1</v>
      </c>
      <c r="B372" t="s">
        <v>16</v>
      </c>
      <c r="C372" t="s">
        <v>17</v>
      </c>
      <c r="D372" t="s">
        <v>4</v>
      </c>
      <c r="E372" s="3"/>
      <c r="F372" s="17">
        <f t="shared" si="274"/>
        <v>2.6929369553832627E-2</v>
      </c>
      <c r="G372" s="17">
        <f t="shared" si="274"/>
        <v>-3.2180005539746981E-3</v>
      </c>
      <c r="H372" s="17">
        <f t="shared" si="274"/>
        <v>-0.13224594972449899</v>
      </c>
      <c r="I372" s="17">
        <f t="shared" si="274"/>
        <v>-3.1177112575593524E-2</v>
      </c>
      <c r="J372" s="17">
        <f t="shared" si="274"/>
        <v>3.5953594535687916E-2</v>
      </c>
      <c r="K372" s="17">
        <f t="shared" si="274"/>
        <v>1.4106425719443871E-2</v>
      </c>
      <c r="L372" s="17">
        <f t="shared" si="274"/>
        <v>-3.7566302652106032E-2</v>
      </c>
      <c r="M372" s="17">
        <f t="shared" si="274"/>
        <v>5.1815928682022117E-2</v>
      </c>
      <c r="N372" s="17">
        <f t="shared" si="274"/>
        <v>-9.2043330303843707E-3</v>
      </c>
      <c r="O372" s="17">
        <f t="shared" si="274"/>
        <v>-0.15592103098687171</v>
      </c>
      <c r="P372" s="17">
        <f t="shared" si="274"/>
        <v>2.7757270721571192E-2</v>
      </c>
      <c r="Q372" s="17">
        <f t="shared" si="274"/>
        <v>-4.5831342344463732E-2</v>
      </c>
      <c r="R372" s="17">
        <f t="shared" si="274"/>
        <v>2.0569516253059916E-2</v>
      </c>
      <c r="S372" s="17">
        <f t="shared" si="274"/>
        <v>-7.524751030969834E-3</v>
      </c>
      <c r="T372" s="17">
        <f t="shared" si="274"/>
        <v>-1.216143185930374E-2</v>
      </c>
      <c r="U372" s="17">
        <f t="shared" si="275"/>
        <v>-5.7384861203972903E-3</v>
      </c>
      <c r="V372" s="17">
        <f t="shared" si="276"/>
        <v>-1.3863792621477633E-2</v>
      </c>
      <c r="W372" s="17">
        <f t="shared" si="277"/>
        <v>-1.9597459239370951E-2</v>
      </c>
      <c r="X372" s="17">
        <f t="shared" si="278"/>
        <v>-2.5220637866101736E-2</v>
      </c>
      <c r="Y372" s="17">
        <f t="shared" si="279"/>
        <v>-2.5220637866101625E-2</v>
      </c>
    </row>
    <row r="373" spans="1:25" outlineLevel="1" x14ac:dyDescent="0.3">
      <c r="A373" s="12">
        <f t="shared" si="280"/>
        <v>1</v>
      </c>
      <c r="B373" t="s">
        <v>16</v>
      </c>
      <c r="C373" t="s">
        <v>18</v>
      </c>
      <c r="D373" t="s">
        <v>4</v>
      </c>
      <c r="E373" s="3"/>
      <c r="F373" s="17">
        <f t="shared" si="274"/>
        <v>-1.6432641947236815E-2</v>
      </c>
      <c r="G373" s="17">
        <f t="shared" si="274"/>
        <v>5.6790649077124833E-2</v>
      </c>
      <c r="H373" s="17">
        <f t="shared" si="274"/>
        <v>-5.1283598298591193E-2</v>
      </c>
      <c r="I373" s="17">
        <f t="shared" si="274"/>
        <v>5.1327341040641183E-3</v>
      </c>
      <c r="J373" s="17">
        <f t="shared" si="274"/>
        <v>-3.1426959056987225E-2</v>
      </c>
      <c r="K373" s="17">
        <f t="shared" si="274"/>
        <v>1.2904490126189661E-2</v>
      </c>
      <c r="L373" s="17">
        <f t="shared" si="274"/>
        <v>3.2123781042777244E-2</v>
      </c>
      <c r="M373" s="17">
        <f t="shared" si="274"/>
        <v>-5.7678547313299688E-2</v>
      </c>
      <c r="N373" s="17">
        <f t="shared" si="274"/>
        <v>-4.983176938395284E-2</v>
      </c>
      <c r="O373" s="17">
        <f t="shared" si="274"/>
        <v>3.1768328921065292E-2</v>
      </c>
      <c r="P373" s="17">
        <f t="shared" si="274"/>
        <v>-3.0743266830741245E-2</v>
      </c>
      <c r="Q373" s="17">
        <f t="shared" si="274"/>
        <v>-4.5831342344463732E-2</v>
      </c>
      <c r="R373" s="17">
        <f t="shared" si="274"/>
        <v>2.0569516253059916E-2</v>
      </c>
      <c r="S373" s="17">
        <f t="shared" si="274"/>
        <v>-7.524751030969945E-3</v>
      </c>
      <c r="T373" s="17">
        <f t="shared" si="274"/>
        <v>-1.2161431859303629E-2</v>
      </c>
      <c r="U373" s="17">
        <f t="shared" si="275"/>
        <v>-5.7384861203971793E-3</v>
      </c>
      <c r="V373" s="17">
        <f t="shared" si="276"/>
        <v>-1.3863792621477744E-2</v>
      </c>
      <c r="W373" s="17">
        <f t="shared" si="277"/>
        <v>-1.9597459239371062E-2</v>
      </c>
      <c r="X373" s="17">
        <f t="shared" si="278"/>
        <v>-2.5220637866101625E-2</v>
      </c>
      <c r="Y373" s="17">
        <f t="shared" si="279"/>
        <v>-2.5220637866101736E-2</v>
      </c>
    </row>
    <row r="374" spans="1:25" outlineLevel="1" x14ac:dyDescent="0.3">
      <c r="A374" s="12">
        <f t="shared" si="280"/>
        <v>0.75</v>
      </c>
      <c r="B374" t="s">
        <v>19</v>
      </c>
      <c r="C374" t="s">
        <v>19</v>
      </c>
      <c r="D374" t="s">
        <v>4</v>
      </c>
      <c r="E374" s="3"/>
      <c r="F374" s="17">
        <f t="shared" si="274"/>
        <v>-2.6189715745768116E-2</v>
      </c>
      <c r="G374" s="17">
        <f t="shared" si="274"/>
        <v>3.968514266972778E-2</v>
      </c>
      <c r="H374" s="17">
        <f t="shared" si="274"/>
        <v>0.10788643533123032</v>
      </c>
      <c r="I374" s="17">
        <f t="shared" si="274"/>
        <v>-8.4282460136674286E-2</v>
      </c>
      <c r="J374" s="17">
        <f t="shared" si="274"/>
        <v>-2.4564676616915415E-2</v>
      </c>
      <c r="K374" s="17">
        <f t="shared" si="274"/>
        <v>5.4157794070768261E-2</v>
      </c>
      <c r="L374" s="17">
        <f t="shared" si="274"/>
        <v>9.8116268049797117E-3</v>
      </c>
      <c r="M374" s="17">
        <f t="shared" si="274"/>
        <v>2.3420802739704261E-3</v>
      </c>
      <c r="N374" s="17">
        <f t="shared" si="274"/>
        <v>3.3998972263054039E-3</v>
      </c>
      <c r="O374" s="17">
        <f t="shared" si="274"/>
        <v>-5.814795289565633E-3</v>
      </c>
      <c r="P374" s="17">
        <f t="shared" si="274"/>
        <v>1.0228292902076719E-2</v>
      </c>
      <c r="Q374" s="17">
        <f t="shared" si="274"/>
        <v>-3.3430444331649212E-2</v>
      </c>
      <c r="R374" s="17">
        <f t="shared" si="274"/>
        <v>-9.1715244680283803E-3</v>
      </c>
      <c r="S374" s="17">
        <f t="shared" si="274"/>
        <v>-6.5809695582902394E-3</v>
      </c>
      <c r="T374" s="17">
        <f t="shared" si="274"/>
        <v>-6.4134075078202679E-3</v>
      </c>
      <c r="U374" s="17">
        <f t="shared" si="275"/>
        <v>-7.6304441316117355E-3</v>
      </c>
      <c r="V374" s="17">
        <f t="shared" si="276"/>
        <v>-6.0522190277555454E-3</v>
      </c>
      <c r="W374" s="17">
        <f t="shared" si="277"/>
        <v>-6.0671213920598932E-3</v>
      </c>
      <c r="X374" s="17">
        <f t="shared" si="278"/>
        <v>-6.0818729184314302E-3</v>
      </c>
      <c r="Y374" s="17">
        <f t="shared" si="279"/>
        <v>-6.0818729184313192E-3</v>
      </c>
    </row>
    <row r="375" spans="1:25" outlineLevel="1" x14ac:dyDescent="0.3">
      <c r="B375" t="s">
        <v>20</v>
      </c>
      <c r="C375" t="s">
        <v>20</v>
      </c>
      <c r="D375" t="s">
        <v>20</v>
      </c>
      <c r="E375" s="3" t="s">
        <v>20</v>
      </c>
      <c r="F375" s="17" t="s">
        <v>20</v>
      </c>
      <c r="G375" s="17" t="s">
        <v>20</v>
      </c>
      <c r="H375" s="17" t="s">
        <v>20</v>
      </c>
      <c r="I375" s="17" t="s">
        <v>20</v>
      </c>
      <c r="J375" s="17" t="s">
        <v>20</v>
      </c>
      <c r="K375" s="17" t="s">
        <v>20</v>
      </c>
      <c r="L375" s="17" t="s">
        <v>20</v>
      </c>
      <c r="M375" s="17" t="s">
        <v>20</v>
      </c>
      <c r="N375" s="17" t="s">
        <v>20</v>
      </c>
      <c r="O375" s="17" t="s">
        <v>20</v>
      </c>
      <c r="P375" s="17" t="s">
        <v>20</v>
      </c>
      <c r="Q375" s="17" t="s">
        <v>20</v>
      </c>
      <c r="R375" s="17" t="s">
        <v>20</v>
      </c>
      <c r="S375" s="17" t="s">
        <v>20</v>
      </c>
      <c r="T375" s="17" t="s">
        <v>20</v>
      </c>
      <c r="U375" s="17" t="s">
        <v>20</v>
      </c>
      <c r="V375" s="17" t="s">
        <v>20</v>
      </c>
      <c r="W375" s="17" t="s">
        <v>20</v>
      </c>
      <c r="X375" s="17" t="s">
        <v>20</v>
      </c>
      <c r="Y375" s="17" t="s">
        <v>20</v>
      </c>
    </row>
    <row r="376" spans="1:25" outlineLevel="1" x14ac:dyDescent="0.3">
      <c r="B376" t="s">
        <v>16</v>
      </c>
      <c r="C376" t="s">
        <v>21</v>
      </c>
      <c r="D376" t="s">
        <v>2</v>
      </c>
      <c r="E376" s="3"/>
      <c r="F376" s="17">
        <f t="shared" ref="F376:T379" si="281">F342/E342-1</f>
        <v>2.1213167379178444E-2</v>
      </c>
      <c r="G376" s="17">
        <f t="shared" si="281"/>
        <v>4.9389338315229514E-2</v>
      </c>
      <c r="H376" s="17">
        <f t="shared" si="281"/>
        <v>-6.2417107353527679E-2</v>
      </c>
      <c r="I376" s="17">
        <f t="shared" si="281"/>
        <v>9.7671560647352162E-2</v>
      </c>
      <c r="J376" s="17">
        <f t="shared" si="281"/>
        <v>-3.3222364920938885E-2</v>
      </c>
      <c r="K376" s="17">
        <f t="shared" si="281"/>
        <v>2.2801527260716048E-2</v>
      </c>
      <c r="L376" s="17">
        <f t="shared" si="281"/>
        <v>4.3634489548114219E-2</v>
      </c>
      <c r="M376" s="17">
        <f t="shared" si="281"/>
        <v>-8.2534751313303456E-3</v>
      </c>
      <c r="N376" s="17">
        <f t="shared" si="281"/>
        <v>-6.0525906860357193E-2</v>
      </c>
      <c r="O376" s="17">
        <f t="shared" si="281"/>
        <v>-1.4869322390394069E-2</v>
      </c>
      <c r="P376" s="17">
        <f t="shared" si="281"/>
        <v>5.9451570422925926E-3</v>
      </c>
      <c r="Q376" s="17">
        <f t="shared" si="281"/>
        <v>-1.1817445540282412E-2</v>
      </c>
      <c r="R376" s="17">
        <f t="shared" si="281"/>
        <v>-7.9544250279210971E-3</v>
      </c>
      <c r="S376" s="17">
        <f t="shared" si="281"/>
        <v>-7.1005247359559043E-3</v>
      </c>
      <c r="T376" s="17">
        <f t="shared" si="281"/>
        <v>-7.7857408656292204E-3</v>
      </c>
      <c r="U376" s="17">
        <f t="shared" ref="U376:U379" si="282">U342/T342-1</f>
        <v>-8.8259385145486036E-3</v>
      </c>
      <c r="V376" s="17">
        <f t="shared" ref="V376:V379" si="283">V342/U342-1</f>
        <v>-1.0247167058975104E-2</v>
      </c>
      <c r="W376" s="17">
        <f t="shared" ref="W376:W379" si="284">W342/V342-1</f>
        <v>-1.2071200597046472E-2</v>
      </c>
      <c r="X376" s="17">
        <f t="shared" ref="X376:X379" si="285">X342/W342-1</f>
        <v>-1.4380848705315863E-2</v>
      </c>
      <c r="Y376" s="17">
        <f t="shared" ref="Y376:Y379" si="286">Y342/X342-1</f>
        <v>-1.4369113944222911E-2</v>
      </c>
    </row>
    <row r="377" spans="1:25" outlineLevel="1" x14ac:dyDescent="0.3">
      <c r="B377" t="s">
        <v>16</v>
      </c>
      <c r="C377" t="s">
        <v>21</v>
      </c>
      <c r="D377" t="s">
        <v>3</v>
      </c>
      <c r="E377" s="3"/>
      <c r="F377" s="17">
        <f t="shared" si="281"/>
        <v>1.4804940501075725E-2</v>
      </c>
      <c r="G377" s="17">
        <f t="shared" si="281"/>
        <v>5.0646723342981259E-2</v>
      </c>
      <c r="H377" s="17">
        <f t="shared" si="281"/>
        <v>-1.7073357119233523E-2</v>
      </c>
      <c r="I377" s="17">
        <f t="shared" si="281"/>
        <v>5.8394462935737801E-2</v>
      </c>
      <c r="J377" s="17">
        <f t="shared" si="281"/>
        <v>2.1645673273764654E-3</v>
      </c>
      <c r="K377" s="17">
        <f t="shared" si="281"/>
        <v>1.9958724732416666E-2</v>
      </c>
      <c r="L377" s="17">
        <f t="shared" si="281"/>
        <v>-6.1104287973704818E-2</v>
      </c>
      <c r="M377" s="17">
        <f t="shared" si="281"/>
        <v>6.3682578998582873E-2</v>
      </c>
      <c r="N377" s="17">
        <f t="shared" si="281"/>
        <v>-4.4079776999998876E-2</v>
      </c>
      <c r="O377" s="17">
        <f t="shared" si="281"/>
        <v>1.2777875129883043E-2</v>
      </c>
      <c r="P377" s="17">
        <f t="shared" si="281"/>
        <v>2.8597521263844516E-3</v>
      </c>
      <c r="Q377" s="17">
        <f t="shared" si="281"/>
        <v>-3.6720209655138447E-2</v>
      </c>
      <c r="R377" s="17">
        <f t="shared" si="281"/>
        <v>1.2912047987651887E-2</v>
      </c>
      <c r="S377" s="17">
        <f t="shared" si="281"/>
        <v>-7.4110636501377725E-3</v>
      </c>
      <c r="T377" s="17">
        <f t="shared" si="281"/>
        <v>-1.0988769810438614E-2</v>
      </c>
      <c r="U377" s="17">
        <f t="shared" si="282"/>
        <v>-6.5661350405701313E-3</v>
      </c>
      <c r="V377" s="17">
        <f t="shared" si="283"/>
        <v>-1.2894476513987341E-2</v>
      </c>
      <c r="W377" s="17">
        <f t="shared" si="284"/>
        <v>-1.7579835751070583E-2</v>
      </c>
      <c r="X377" s="17">
        <f t="shared" si="285"/>
        <v>-2.2313340939908111E-2</v>
      </c>
      <c r="Y377" s="17">
        <f t="shared" si="286"/>
        <v>-2.2313340939908111E-2</v>
      </c>
    </row>
    <row r="378" spans="1:25" outlineLevel="1" x14ac:dyDescent="0.3">
      <c r="B378" t="s">
        <v>16</v>
      </c>
      <c r="C378" t="s">
        <v>21</v>
      </c>
      <c r="D378" t="s">
        <v>4</v>
      </c>
      <c r="E378" s="3"/>
      <c r="F378" s="17">
        <f t="shared" si="281"/>
        <v>1.712875485949894E-2</v>
      </c>
      <c r="G378" s="17">
        <f t="shared" si="281"/>
        <v>9.8975318317975347E-3</v>
      </c>
      <c r="H378" s="17">
        <f t="shared" si="281"/>
        <v>-0.11372911141557629</v>
      </c>
      <c r="I378" s="17">
        <f t="shared" si="281"/>
        <v>-2.2287597702231987E-2</v>
      </c>
      <c r="J378" s="17">
        <f t="shared" si="281"/>
        <v>1.8994583873674697E-2</v>
      </c>
      <c r="K378" s="17">
        <f t="shared" si="281"/>
        <v>1.381887951733729E-2</v>
      </c>
      <c r="L378" s="17">
        <f t="shared" si="281"/>
        <v>-2.0908966597466438E-2</v>
      </c>
      <c r="M378" s="17">
        <f t="shared" si="281"/>
        <v>2.4226958970312795E-2</v>
      </c>
      <c r="N378" s="17">
        <f t="shared" si="281"/>
        <v>-1.8622482247242833E-2</v>
      </c>
      <c r="O378" s="17">
        <f t="shared" si="281"/>
        <v>-0.11379503302516591</v>
      </c>
      <c r="P378" s="17">
        <f t="shared" si="281"/>
        <v>1.2470406125593581E-2</v>
      </c>
      <c r="Q378" s="17">
        <f t="shared" si="281"/>
        <v>-4.5831342344463732E-2</v>
      </c>
      <c r="R378" s="17">
        <f t="shared" si="281"/>
        <v>2.0569516253059916E-2</v>
      </c>
      <c r="S378" s="17">
        <f t="shared" si="281"/>
        <v>-7.524751030969834E-3</v>
      </c>
      <c r="T378" s="17">
        <f t="shared" si="281"/>
        <v>-1.216143185930374E-2</v>
      </c>
      <c r="U378" s="17">
        <f t="shared" si="282"/>
        <v>-5.7384861203970683E-3</v>
      </c>
      <c r="V378" s="17">
        <f t="shared" si="283"/>
        <v>-1.3863792621477744E-2</v>
      </c>
      <c r="W378" s="17">
        <f t="shared" si="284"/>
        <v>-1.9597459239370951E-2</v>
      </c>
      <c r="X378" s="17">
        <f t="shared" si="285"/>
        <v>-2.5220637866101736E-2</v>
      </c>
      <c r="Y378" s="17">
        <f t="shared" si="286"/>
        <v>-2.5220637866101625E-2</v>
      </c>
    </row>
    <row r="379" spans="1:25" outlineLevel="1" x14ac:dyDescent="0.3">
      <c r="B379" t="s">
        <v>16</v>
      </c>
      <c r="C379" t="s">
        <v>21</v>
      </c>
      <c r="D379" t="s">
        <v>22</v>
      </c>
      <c r="E379" s="26"/>
      <c r="F379" s="17">
        <f t="shared" si="281"/>
        <v>1.8072919471870952E-2</v>
      </c>
      <c r="G379" s="17">
        <f t="shared" si="281"/>
        <v>2.986862898186704E-2</v>
      </c>
      <c r="H379" s="17">
        <f t="shared" si="281"/>
        <v>-7.9666942672991903E-2</v>
      </c>
      <c r="I379" s="17">
        <f t="shared" si="281"/>
        <v>3.3758349908324048E-2</v>
      </c>
      <c r="J379" s="17">
        <f t="shared" si="281"/>
        <v>-3.1795368784894862E-3</v>
      </c>
      <c r="K379" s="17">
        <f t="shared" si="281"/>
        <v>1.8159064633886945E-2</v>
      </c>
      <c r="L379" s="17">
        <f t="shared" si="281"/>
        <v>-5.7715353901586219E-3</v>
      </c>
      <c r="M379" s="17">
        <f t="shared" si="281"/>
        <v>1.9303931494673243E-2</v>
      </c>
      <c r="N379" s="17">
        <f t="shared" si="281"/>
        <v>-3.8580640444248804E-2</v>
      </c>
      <c r="O379" s="17">
        <f t="shared" si="281"/>
        <v>-5.5069859946237698E-2</v>
      </c>
      <c r="P379" s="17">
        <f t="shared" si="281"/>
        <v>8.1320542058431755E-3</v>
      </c>
      <c r="Q379" s="17">
        <f t="shared" si="281"/>
        <v>-3.150719172405958E-2</v>
      </c>
      <c r="R379" s="17">
        <f t="shared" si="281"/>
        <v>8.3491069121952588E-3</v>
      </c>
      <c r="S379" s="17">
        <f t="shared" si="281"/>
        <v>-7.345510262929178E-3</v>
      </c>
      <c r="T379" s="17">
        <f t="shared" si="281"/>
        <v>-1.0312260111938865E-2</v>
      </c>
      <c r="U379" s="17">
        <f t="shared" si="282"/>
        <v>-7.0460873730056051E-3</v>
      </c>
      <c r="V379" s="17">
        <f t="shared" si="283"/>
        <v>-1.233441718451278E-2</v>
      </c>
      <c r="W379" s="17">
        <f t="shared" si="284"/>
        <v>-1.6409067034537483E-2</v>
      </c>
      <c r="X379" s="17">
        <f t="shared" si="285"/>
        <v>-2.0611240407577669E-2</v>
      </c>
      <c r="Y379" s="17">
        <f t="shared" si="286"/>
        <v>-2.0582231921984717E-2</v>
      </c>
    </row>
    <row r="380" spans="1:25" outlineLevel="1" x14ac:dyDescent="0.3">
      <c r="B380" t="s">
        <v>20</v>
      </c>
      <c r="C380" t="s">
        <v>20</v>
      </c>
      <c r="D380" t="s">
        <v>20</v>
      </c>
      <c r="E380" s="3" t="s">
        <v>20</v>
      </c>
      <c r="F380" s="17" t="s">
        <v>20</v>
      </c>
      <c r="G380" s="17" t="s">
        <v>20</v>
      </c>
      <c r="H380" s="17" t="s">
        <v>20</v>
      </c>
      <c r="I380" s="17" t="s">
        <v>20</v>
      </c>
      <c r="J380" s="17" t="s">
        <v>20</v>
      </c>
      <c r="K380" s="17" t="s">
        <v>20</v>
      </c>
      <c r="L380" s="17" t="s">
        <v>20</v>
      </c>
      <c r="M380" s="17" t="s">
        <v>20</v>
      </c>
      <c r="N380" s="17" t="s">
        <v>20</v>
      </c>
      <c r="O380" s="17" t="s">
        <v>20</v>
      </c>
      <c r="P380" s="17" t="s">
        <v>20</v>
      </c>
      <c r="Q380" s="17" t="s">
        <v>20</v>
      </c>
      <c r="R380" s="17" t="s">
        <v>20</v>
      </c>
      <c r="S380" s="17" t="s">
        <v>20</v>
      </c>
      <c r="T380" s="17" t="s">
        <v>20</v>
      </c>
      <c r="U380" s="17" t="s">
        <v>20</v>
      </c>
      <c r="V380" s="17" t="s">
        <v>20</v>
      </c>
      <c r="W380" s="17" t="s">
        <v>20</v>
      </c>
      <c r="X380" s="17" t="s">
        <v>20</v>
      </c>
      <c r="Y380" s="17" t="s">
        <v>20</v>
      </c>
    </row>
    <row r="381" spans="1:25" outlineLevel="1" x14ac:dyDescent="0.3">
      <c r="B381" t="s">
        <v>12</v>
      </c>
      <c r="C381" t="s">
        <v>13</v>
      </c>
      <c r="D381" t="s">
        <v>22</v>
      </c>
      <c r="E381" s="3"/>
      <c r="F381" s="17">
        <f t="shared" ref="F381:T385" si="287">F347/E347-1</f>
        <v>1.1498675620998267E-2</v>
      </c>
      <c r="G381" s="17">
        <f t="shared" si="287"/>
        <v>4.5202858234676624E-2</v>
      </c>
      <c r="H381" s="17">
        <f t="shared" si="287"/>
        <v>8.8730137092505768E-2</v>
      </c>
      <c r="I381" s="17">
        <f t="shared" si="287"/>
        <v>2.608607432583665E-2</v>
      </c>
      <c r="J381" s="17">
        <f t="shared" si="287"/>
        <v>1.0622232410347099E-2</v>
      </c>
      <c r="K381" s="17">
        <f t="shared" si="287"/>
        <v>9.9525529972388505E-4</v>
      </c>
      <c r="L381" s="17">
        <f t="shared" si="287"/>
        <v>-1.9364179986923746E-2</v>
      </c>
      <c r="M381" s="17">
        <f t="shared" si="287"/>
        <v>-2.8306613917616907E-2</v>
      </c>
      <c r="N381" s="17">
        <f t="shared" si="287"/>
        <v>-4.0542819322760826E-2</v>
      </c>
      <c r="O381" s="17">
        <f t="shared" si="287"/>
        <v>1.4573845304450384E-2</v>
      </c>
      <c r="P381" s="17">
        <f t="shared" si="287"/>
        <v>-4.7888539646091188E-2</v>
      </c>
      <c r="Q381" s="17">
        <f t="shared" si="287"/>
        <v>-7.7372021082104392E-2</v>
      </c>
      <c r="R381" s="17">
        <f t="shared" si="287"/>
        <v>-8.8750473502913096E-2</v>
      </c>
      <c r="S381" s="17">
        <f t="shared" si="287"/>
        <v>-7.9596848195340408E-2</v>
      </c>
      <c r="T381" s="17">
        <f t="shared" si="287"/>
        <v>-6.9605926413960795E-2</v>
      </c>
      <c r="U381" s="17">
        <f t="shared" ref="U381:U385" si="288">U347/T347-1</f>
        <v>-7.1637778568022226E-2</v>
      </c>
      <c r="V381" s="17">
        <f t="shared" ref="V381:V385" si="289">V347/U347-1</f>
        <v>-7.3160524921460524E-2</v>
      </c>
      <c r="W381" s="17">
        <f t="shared" ref="W381:W385" si="290">W347/V347-1</f>
        <v>-7.623865014536646E-2</v>
      </c>
      <c r="X381" s="17">
        <f t="shared" ref="X381:X385" si="291">X347/W347-1</f>
        <v>-7.9589667894068739E-2</v>
      </c>
      <c r="Y381" s="17">
        <f t="shared" ref="Y381:Y385" si="292">Y347/X347-1</f>
        <v>-7.8689140903641541E-2</v>
      </c>
    </row>
    <row r="382" spans="1:25" outlineLevel="1" x14ac:dyDescent="0.3">
      <c r="B382" t="s">
        <v>14</v>
      </c>
      <c r="C382" t="s">
        <v>15</v>
      </c>
      <c r="D382" t="s">
        <v>22</v>
      </c>
      <c r="E382" s="3"/>
      <c r="F382" s="17">
        <f t="shared" si="287"/>
        <v>2.6600254345061414E-2</v>
      </c>
      <c r="G382" s="17">
        <f t="shared" si="287"/>
        <v>3.9446990812429084E-2</v>
      </c>
      <c r="H382" s="17">
        <f t="shared" si="287"/>
        <v>-9.8869087208488748E-2</v>
      </c>
      <c r="I382" s="17">
        <f t="shared" si="287"/>
        <v>6.2023390915544319E-4</v>
      </c>
      <c r="J382" s="17">
        <f t="shared" si="287"/>
        <v>-1.8821842060509741E-2</v>
      </c>
      <c r="K382" s="17">
        <f t="shared" si="287"/>
        <v>2.2930203142269789E-2</v>
      </c>
      <c r="L382" s="17">
        <f t="shared" si="287"/>
        <v>3.2680216245448035E-2</v>
      </c>
      <c r="M382" s="17">
        <f t="shared" si="287"/>
        <v>9.8391037159910599E-3</v>
      </c>
      <c r="N382" s="17">
        <f t="shared" si="287"/>
        <v>-7.5439334946857395E-3</v>
      </c>
      <c r="O382" s="17">
        <f t="shared" si="287"/>
        <v>-9.006500687603336E-2</v>
      </c>
      <c r="P382" s="17">
        <f t="shared" si="287"/>
        <v>2.227297774764736E-2</v>
      </c>
      <c r="Q382" s="17">
        <f t="shared" si="287"/>
        <v>-3.8048105569219115E-2</v>
      </c>
      <c r="R382" s="17">
        <f t="shared" si="287"/>
        <v>-1.8367724061137292E-2</v>
      </c>
      <c r="S382" s="17">
        <f t="shared" si="287"/>
        <v>-3.1745055861070126E-2</v>
      </c>
      <c r="T382" s="17">
        <f t="shared" si="287"/>
        <v>-3.366309958699254E-2</v>
      </c>
      <c r="U382" s="17">
        <f t="shared" si="288"/>
        <v>-4.2840859304238643E-2</v>
      </c>
      <c r="V382" s="17">
        <f t="shared" si="289"/>
        <v>-4.5650223256731071E-2</v>
      </c>
      <c r="W382" s="17">
        <f t="shared" si="290"/>
        <v>-5.7569836007329567E-2</v>
      </c>
      <c r="X382" s="17">
        <f t="shared" si="291"/>
        <v>-6.1679681543380438E-2</v>
      </c>
      <c r="Y382" s="17">
        <f t="shared" si="292"/>
        <v>-6.1486563858796472E-2</v>
      </c>
    </row>
    <row r="383" spans="1:25" outlineLevel="1" x14ac:dyDescent="0.3">
      <c r="B383" t="s">
        <v>16</v>
      </c>
      <c r="C383" t="s">
        <v>17</v>
      </c>
      <c r="D383" t="s">
        <v>22</v>
      </c>
      <c r="E383" s="3"/>
      <c r="F383" s="17">
        <f t="shared" si="287"/>
        <v>2.034207569675206E-2</v>
      </c>
      <c r="G383" s="17">
        <f t="shared" si="287"/>
        <v>1.851101736315508E-2</v>
      </c>
      <c r="H383" s="17">
        <f t="shared" si="287"/>
        <v>-0.10427256763959436</v>
      </c>
      <c r="I383" s="17">
        <f t="shared" si="287"/>
        <v>6.8150737078183088E-3</v>
      </c>
      <c r="J383" s="17">
        <f t="shared" si="287"/>
        <v>1.9600716571441579E-2</v>
      </c>
      <c r="K383" s="17">
        <f t="shared" si="287"/>
        <v>1.487064970619123E-2</v>
      </c>
      <c r="L383" s="17">
        <f t="shared" si="287"/>
        <v>-2.9559769536712355E-2</v>
      </c>
      <c r="M383" s="17">
        <f t="shared" si="287"/>
        <v>4.4949771281828976E-2</v>
      </c>
      <c r="N383" s="17">
        <f t="shared" si="287"/>
        <v>-2.8112301419383368E-2</v>
      </c>
      <c r="O383" s="17">
        <f t="shared" si="287"/>
        <v>-9.7372946828912732E-2</v>
      </c>
      <c r="P383" s="17">
        <f t="shared" si="287"/>
        <v>1.614631888584972E-2</v>
      </c>
      <c r="Q383" s="17">
        <f t="shared" si="287"/>
        <v>-3.7306893180953815E-2</v>
      </c>
      <c r="R383" s="17">
        <f t="shared" si="287"/>
        <v>1.1276910157104192E-2</v>
      </c>
      <c r="S383" s="17">
        <f t="shared" si="287"/>
        <v>-8.483393586283472E-3</v>
      </c>
      <c r="T383" s="17">
        <f t="shared" si="287"/>
        <v>-1.2008643697503651E-2</v>
      </c>
      <c r="U383" s="17">
        <f t="shared" si="288"/>
        <v>-7.6832438030367545E-3</v>
      </c>
      <c r="V383" s="17">
        <f t="shared" si="289"/>
        <v>-1.3924934632192687E-2</v>
      </c>
      <c r="W383" s="17">
        <f t="shared" si="290"/>
        <v>-1.8566376757634617E-2</v>
      </c>
      <c r="X383" s="17">
        <f t="shared" si="291"/>
        <v>-2.3260513444983366E-2</v>
      </c>
      <c r="Y383" s="17">
        <f t="shared" si="292"/>
        <v>-2.3254060097913976E-2</v>
      </c>
    </row>
    <row r="384" spans="1:25" outlineLevel="1" x14ac:dyDescent="0.3">
      <c r="B384" t="s">
        <v>16</v>
      </c>
      <c r="C384" t="s">
        <v>18</v>
      </c>
      <c r="D384" t="s">
        <v>22</v>
      </c>
      <c r="E384" s="3"/>
      <c r="F384" s="17">
        <f t="shared" si="287"/>
        <v>1.4608000027740431E-2</v>
      </c>
      <c r="G384" s="17">
        <f t="shared" si="287"/>
        <v>4.7309303310472117E-2</v>
      </c>
      <c r="H384" s="17">
        <f t="shared" si="287"/>
        <v>-4.2921673846294528E-2</v>
      </c>
      <c r="I384" s="17">
        <f t="shared" si="287"/>
        <v>7.1415359200697193E-2</v>
      </c>
      <c r="J384" s="17">
        <f t="shared" si="287"/>
        <v>-3.3098450174246175E-2</v>
      </c>
      <c r="K384" s="17">
        <f t="shared" si="287"/>
        <v>2.2713365841991795E-2</v>
      </c>
      <c r="L384" s="17">
        <f t="shared" si="287"/>
        <v>2.6921414196892535E-2</v>
      </c>
      <c r="M384" s="17">
        <f t="shared" si="287"/>
        <v>-1.400344353822125E-2</v>
      </c>
      <c r="N384" s="17">
        <f t="shared" si="287"/>
        <v>-5.2989223639605898E-2</v>
      </c>
      <c r="O384" s="17">
        <f t="shared" si="287"/>
        <v>4.6854801855062966E-3</v>
      </c>
      <c r="P384" s="17">
        <f t="shared" si="287"/>
        <v>-2.0385455758161752E-3</v>
      </c>
      <c r="Q384" s="17">
        <f t="shared" si="287"/>
        <v>-2.4012892950202813E-2</v>
      </c>
      <c r="R384" s="17">
        <f t="shared" si="287"/>
        <v>4.617369867300436E-3</v>
      </c>
      <c r="S384" s="17">
        <f t="shared" si="287"/>
        <v>-5.8855659621853684E-3</v>
      </c>
      <c r="T384" s="17">
        <f t="shared" si="287"/>
        <v>-8.1414280418609097E-3</v>
      </c>
      <c r="U384" s="17">
        <f t="shared" si="288"/>
        <v>-6.2339086055241966E-3</v>
      </c>
      <c r="V384" s="17">
        <f t="shared" si="289"/>
        <v>-1.0309952757480367E-2</v>
      </c>
      <c r="W384" s="17">
        <f t="shared" si="290"/>
        <v>-1.3673199994051033E-2</v>
      </c>
      <c r="X384" s="17">
        <f t="shared" si="291"/>
        <v>-1.7268140889893036E-2</v>
      </c>
      <c r="Y384" s="17">
        <f t="shared" si="292"/>
        <v>-1.7231228892990891E-2</v>
      </c>
    </row>
    <row r="385" spans="1:47" outlineLevel="1" x14ac:dyDescent="0.3">
      <c r="B385" t="s">
        <v>19</v>
      </c>
      <c r="C385" t="s">
        <v>19</v>
      </c>
      <c r="D385" t="s">
        <v>22</v>
      </c>
      <c r="E385" s="3"/>
      <c r="F385" s="17">
        <f t="shared" si="287"/>
        <v>-2.5444176354463721E-2</v>
      </c>
      <c r="G385" s="17">
        <f t="shared" si="287"/>
        <v>4.2538825118163315E-2</v>
      </c>
      <c r="H385" s="17">
        <f t="shared" si="287"/>
        <v>8.5708117443868748E-2</v>
      </c>
      <c r="I385" s="17">
        <f t="shared" si="287"/>
        <v>-6.1642473652813168E-3</v>
      </c>
      <c r="J385" s="17">
        <f t="shared" si="287"/>
        <v>-1.0604241696678618E-2</v>
      </c>
      <c r="K385" s="17">
        <f t="shared" si="287"/>
        <v>3.1868149646107069E-2</v>
      </c>
      <c r="L385" s="17">
        <f t="shared" si="287"/>
        <v>1.6889468638268124E-3</v>
      </c>
      <c r="M385" s="17">
        <f t="shared" si="287"/>
        <v>-2.0650703571720719E-2</v>
      </c>
      <c r="N385" s="17">
        <f t="shared" si="287"/>
        <v>-2.6902767589302989E-2</v>
      </c>
      <c r="O385" s="17">
        <f t="shared" si="287"/>
        <v>-1.140211018142101E-2</v>
      </c>
      <c r="P385" s="17">
        <f t="shared" si="287"/>
        <v>5.1710366432433652E-3</v>
      </c>
      <c r="Q385" s="17">
        <f t="shared" si="287"/>
        <v>-3.0855468237938943E-2</v>
      </c>
      <c r="R385" s="17">
        <f t="shared" si="287"/>
        <v>-1.0445534001279011E-2</v>
      </c>
      <c r="S385" s="17">
        <f t="shared" si="287"/>
        <v>-8.4015510555794926E-3</v>
      </c>
      <c r="T385" s="17">
        <f t="shared" si="287"/>
        <v>-8.2554855529002324E-3</v>
      </c>
      <c r="U385" s="17">
        <f t="shared" si="288"/>
        <v>-9.2004381161007176E-3</v>
      </c>
      <c r="V385" s="17">
        <f t="shared" si="289"/>
        <v>-7.9435127978817466E-3</v>
      </c>
      <c r="W385" s="17">
        <f t="shared" si="290"/>
        <v>-7.9435127978816356E-3</v>
      </c>
      <c r="X385" s="17">
        <f t="shared" si="291"/>
        <v>-7.9435127978818576E-3</v>
      </c>
      <c r="Y385" s="17">
        <f t="shared" si="292"/>
        <v>-7.9318398719294692E-3</v>
      </c>
    </row>
    <row r="386" spans="1:47" outlineLevel="1" x14ac:dyDescent="0.3">
      <c r="B386" t="s">
        <v>20</v>
      </c>
      <c r="C386" t="s">
        <v>20</v>
      </c>
      <c r="D386" t="s">
        <v>20</v>
      </c>
      <c r="E386" s="3" t="s">
        <v>20</v>
      </c>
      <c r="F386" s="17" t="s">
        <v>20</v>
      </c>
      <c r="G386" s="17" t="s">
        <v>20</v>
      </c>
      <c r="H386" s="17" t="s">
        <v>20</v>
      </c>
      <c r="I386" s="17" t="s">
        <v>20</v>
      </c>
      <c r="J386" s="17" t="s">
        <v>20</v>
      </c>
      <c r="K386" s="17" t="s">
        <v>20</v>
      </c>
      <c r="L386" s="17" t="s">
        <v>20</v>
      </c>
      <c r="M386" s="17" t="s">
        <v>20</v>
      </c>
      <c r="N386" s="17" t="s">
        <v>20</v>
      </c>
      <c r="O386" s="17" t="s">
        <v>20</v>
      </c>
      <c r="P386" s="17" t="s">
        <v>20</v>
      </c>
      <c r="Q386" s="17" t="s">
        <v>20</v>
      </c>
      <c r="R386" s="17" t="s">
        <v>20</v>
      </c>
      <c r="S386" s="17" t="s">
        <v>20</v>
      </c>
      <c r="T386" s="17" t="s">
        <v>20</v>
      </c>
      <c r="U386" s="17" t="s">
        <v>20</v>
      </c>
      <c r="V386" s="17" t="s">
        <v>20</v>
      </c>
      <c r="W386" s="17" t="s">
        <v>20</v>
      </c>
      <c r="X386" s="17" t="s">
        <v>20</v>
      </c>
      <c r="Y386" s="17" t="s">
        <v>20</v>
      </c>
    </row>
    <row r="387" spans="1:47" outlineLevel="1" x14ac:dyDescent="0.3">
      <c r="C387" t="s">
        <v>22</v>
      </c>
      <c r="D387" t="s">
        <v>22</v>
      </c>
      <c r="F387" s="17">
        <f t="shared" ref="F387:T387" si="293">F353/E353-1</f>
        <v>1.6541700499182133E-2</v>
      </c>
      <c r="G387" s="17">
        <f t="shared" si="293"/>
        <v>3.9068236459376848E-2</v>
      </c>
      <c r="H387" s="17">
        <f t="shared" si="293"/>
        <v>-1.5189170526126117E-2</v>
      </c>
      <c r="I387" s="17">
        <f t="shared" si="293"/>
        <v>1.9733762306425762E-2</v>
      </c>
      <c r="J387" s="17">
        <f t="shared" si="293"/>
        <v>-1.8517488399926174E-3</v>
      </c>
      <c r="K387" s="17">
        <f t="shared" si="293"/>
        <v>1.2544211736146504E-2</v>
      </c>
      <c r="L387" s="17">
        <f t="shared" si="293"/>
        <v>-8.4818762203353604E-4</v>
      </c>
      <c r="M387" s="17">
        <f t="shared" si="293"/>
        <v>-4.8136177216721032E-3</v>
      </c>
      <c r="N387" s="17">
        <f t="shared" si="293"/>
        <v>-3.0107485109395871E-2</v>
      </c>
      <c r="O387" s="17">
        <f t="shared" si="293"/>
        <v>-3.5451981014039569E-2</v>
      </c>
      <c r="P387" s="17">
        <f t="shared" si="293"/>
        <v>-1.1931389884762944E-2</v>
      </c>
      <c r="Q387" s="17">
        <f t="shared" si="293"/>
        <v>-5.2146676318457263E-2</v>
      </c>
      <c r="R387" s="17">
        <f t="shared" si="293"/>
        <v>-3.8867667008629092E-2</v>
      </c>
      <c r="S387" s="17">
        <f t="shared" si="293"/>
        <v>-4.1920113802812464E-2</v>
      </c>
      <c r="T387" s="17">
        <f t="shared" si="293"/>
        <v>-3.8734084101538557E-2</v>
      </c>
      <c r="U387" s="17">
        <f t="shared" ref="U387" si="294">U353/T353-1</f>
        <v>-4.0585975275208019E-2</v>
      </c>
      <c r="V387" s="17">
        <f t="shared" ref="V387" si="295">V353/U353-1</f>
        <v>-4.2796056171973018E-2</v>
      </c>
      <c r="W387" s="17">
        <f t="shared" ref="W387" si="296">W353/V353-1</f>
        <v>-4.7992942097697333E-2</v>
      </c>
      <c r="X387" s="17">
        <f t="shared" ref="X387" si="297">X353/W353-1</f>
        <v>-5.0963673449821778E-2</v>
      </c>
      <c r="Y387" s="17">
        <f t="shared" ref="Y387" si="298">Y353/X353-1</f>
        <v>-4.9883340588577907E-2</v>
      </c>
    </row>
    <row r="389" spans="1:47" x14ac:dyDescent="0.3">
      <c r="A389" s="65" t="s">
        <v>8</v>
      </c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</row>
    <row r="390" spans="1:47" outlineLevel="1" x14ac:dyDescent="0.3">
      <c r="E390" s="19">
        <f>E$1</f>
        <v>2013</v>
      </c>
      <c r="F390" s="19">
        <f t="shared" ref="F390:Y390" si="299">F$1</f>
        <v>2014</v>
      </c>
      <c r="G390" s="19">
        <f t="shared" si="299"/>
        <v>2015</v>
      </c>
      <c r="H390" s="19">
        <f t="shared" si="299"/>
        <v>2016</v>
      </c>
      <c r="I390" s="19">
        <f t="shared" si="299"/>
        <v>2017</v>
      </c>
      <c r="J390" s="19">
        <f t="shared" si="299"/>
        <v>2018</v>
      </c>
      <c r="K390" s="19">
        <f t="shared" si="299"/>
        <v>2019</v>
      </c>
      <c r="L390" s="19">
        <f t="shared" si="299"/>
        <v>2020</v>
      </c>
      <c r="M390" s="19">
        <f t="shared" si="299"/>
        <v>2021</v>
      </c>
      <c r="N390" s="19">
        <f t="shared" si="299"/>
        <v>2022</v>
      </c>
      <c r="O390" s="19">
        <f t="shared" si="299"/>
        <v>2023</v>
      </c>
      <c r="P390" s="19">
        <f t="shared" si="299"/>
        <v>2024</v>
      </c>
      <c r="Q390" s="19">
        <f t="shared" si="299"/>
        <v>2025</v>
      </c>
      <c r="R390" s="19">
        <f t="shared" si="299"/>
        <v>2026</v>
      </c>
      <c r="S390" s="19">
        <f t="shared" si="299"/>
        <v>2027</v>
      </c>
      <c r="T390" s="19">
        <f t="shared" si="299"/>
        <v>2028</v>
      </c>
      <c r="U390" s="19">
        <f t="shared" si="299"/>
        <v>2029</v>
      </c>
      <c r="V390" s="19">
        <f t="shared" si="299"/>
        <v>2030</v>
      </c>
      <c r="W390" s="19">
        <f t="shared" si="299"/>
        <v>2031</v>
      </c>
      <c r="X390" s="19">
        <f t="shared" si="299"/>
        <v>2032</v>
      </c>
      <c r="Y390" s="19">
        <f t="shared" si="299"/>
        <v>2033</v>
      </c>
    </row>
    <row r="391" spans="1:47" outlineLevel="1" x14ac:dyDescent="0.3">
      <c r="A391" s="12">
        <f>_xlfn.XLOOKUP(B391,$B$319:$B$322,$C$319:$C$322)</f>
        <v>0.75</v>
      </c>
      <c r="B391" t="s">
        <v>12</v>
      </c>
      <c r="C391" t="s">
        <v>13</v>
      </c>
      <c r="D391" t="s">
        <v>2</v>
      </c>
      <c r="E391" s="3">
        <f t="shared" ref="E391:O391" si="300">E151*$A391+F151*(1-$A391)</f>
        <v>86866.25</v>
      </c>
      <c r="F391" s="3">
        <f t="shared" si="300"/>
        <v>88616</v>
      </c>
      <c r="G391" s="3">
        <f t="shared" si="300"/>
        <v>91970.75</v>
      </c>
      <c r="H391" s="3">
        <f t="shared" si="300"/>
        <v>97573.75</v>
      </c>
      <c r="I391" s="3">
        <f t="shared" si="300"/>
        <v>100157</v>
      </c>
      <c r="J391" s="3">
        <f t="shared" si="300"/>
        <v>102444</v>
      </c>
      <c r="K391" s="3">
        <f t="shared" si="300"/>
        <v>104747.5</v>
      </c>
      <c r="L391" s="3">
        <f t="shared" si="300"/>
        <v>107249.5</v>
      </c>
      <c r="M391" s="3">
        <f t="shared" si="300"/>
        <v>109550.25</v>
      </c>
      <c r="N391" s="3">
        <f t="shared" si="300"/>
        <v>111485.25</v>
      </c>
      <c r="O391" s="3">
        <f t="shared" si="300"/>
        <v>112944</v>
      </c>
      <c r="P391" s="26">
        <f t="shared" ref="P391:P405" si="301">P151*$A391+AE151*(1-$A391)</f>
        <v>114004.69344647742</v>
      </c>
      <c r="Q391" s="35">
        <f t="shared" ref="Q391:Q405" si="302">AE151*$A391+AF151*(1-$A391)</f>
        <v>114512.92731122134</v>
      </c>
      <c r="R391" s="35">
        <f t="shared" ref="R391:R405" si="303">AF151*$A391+AG151*(1-$A391)</f>
        <v>113856.18850753424</v>
      </c>
      <c r="S391" s="35">
        <f t="shared" ref="S391:S405" si="304">AG151*$A391+AH151*(1-$A391)</f>
        <v>112741.87948509517</v>
      </c>
      <c r="T391" s="35">
        <f t="shared" ref="T391:T405" si="305">AH151*$A391+AI151*(1-$A391)</f>
        <v>111278.0577260905</v>
      </c>
      <c r="U391" s="35">
        <f t="shared" ref="U391:U405" si="306">AI151*$A391+AJ151*(1-$A391)</f>
        <v>109772.19779025837</v>
      </c>
      <c r="V391" s="35">
        <f t="shared" ref="V391:V405" si="307">AJ151*$A391+AK151*(1-$A391)</f>
        <v>108118.6564819839</v>
      </c>
      <c r="W391" s="35">
        <f t="shared" ref="W391:W405" si="308">AK151*$A391+AL151*(1-$A391)</f>
        <v>106487.57824135092</v>
      </c>
      <c r="X391" s="35">
        <f t="shared" ref="X391:X405" si="309">AL151*$A391+AM151*(1-$A391)</f>
        <v>104878.74878328321</v>
      </c>
      <c r="Y391" s="35">
        <f t="shared" ref="Y391:Y405" si="310">AM151*$A391+AN151*(1-$A391)</f>
        <v>103292.50529412761</v>
      </c>
    </row>
    <row r="392" spans="1:47" outlineLevel="1" x14ac:dyDescent="0.3">
      <c r="A392" s="12">
        <f t="shared" ref="A392:A405" si="311">_xlfn.XLOOKUP(B392,$B$319:$B$322,$C$319:$C$322)</f>
        <v>1</v>
      </c>
      <c r="B392" t="s">
        <v>14</v>
      </c>
      <c r="C392" t="s">
        <v>15</v>
      </c>
      <c r="D392" t="s">
        <v>2</v>
      </c>
      <c r="E392" s="3">
        <f t="shared" ref="E392:O392" si="312">E152*$A392+F152*(1-$A392)</f>
        <v>59768</v>
      </c>
      <c r="F392" s="3">
        <f t="shared" si="312"/>
        <v>60452</v>
      </c>
      <c r="G392" s="3">
        <f t="shared" si="312"/>
        <v>61409</v>
      </c>
      <c r="H392" s="3">
        <f t="shared" si="312"/>
        <v>57898</v>
      </c>
      <c r="I392" s="3">
        <f t="shared" si="312"/>
        <v>58095</v>
      </c>
      <c r="J392" s="3">
        <f t="shared" si="312"/>
        <v>59042</v>
      </c>
      <c r="K392" s="3">
        <f t="shared" si="312"/>
        <v>59837</v>
      </c>
      <c r="L392" s="3">
        <f t="shared" si="312"/>
        <v>60705</v>
      </c>
      <c r="M392" s="3">
        <f t="shared" si="312"/>
        <v>61798</v>
      </c>
      <c r="N392" s="3">
        <f t="shared" si="312"/>
        <v>62687.917000000001</v>
      </c>
      <c r="O392" s="3">
        <f t="shared" si="312"/>
        <v>63519.667000000001</v>
      </c>
      <c r="P392" s="26">
        <f t="shared" si="301"/>
        <v>63890</v>
      </c>
      <c r="Q392" s="35">
        <f t="shared" si="302"/>
        <v>64114.026480249886</v>
      </c>
      <c r="R392" s="35">
        <f t="shared" si="303"/>
        <v>64166.456314480783</v>
      </c>
      <c r="S392" s="35">
        <f t="shared" si="304"/>
        <v>64123.184043255962</v>
      </c>
      <c r="T392" s="35">
        <f t="shared" si="305"/>
        <v>63906.547784245209</v>
      </c>
      <c r="U392" s="35">
        <f t="shared" si="306"/>
        <v>63487.689608883054</v>
      </c>
      <c r="V392" s="35">
        <f t="shared" si="307"/>
        <v>62824.119300356833</v>
      </c>
      <c r="W392" s="35">
        <f t="shared" si="308"/>
        <v>61873.779671486955</v>
      </c>
      <c r="X392" s="35">
        <f t="shared" si="309"/>
        <v>60581.204174293336</v>
      </c>
      <c r="Y392" s="35">
        <f t="shared" si="310"/>
        <v>58874.584075900268</v>
      </c>
    </row>
    <row r="393" spans="1:47" outlineLevel="1" x14ac:dyDescent="0.3">
      <c r="A393" s="12">
        <f t="shared" si="311"/>
        <v>1</v>
      </c>
      <c r="B393" t="s">
        <v>16</v>
      </c>
      <c r="C393" t="s">
        <v>17</v>
      </c>
      <c r="D393" t="s">
        <v>2</v>
      </c>
      <c r="E393" s="3">
        <f t="shared" ref="E393:O393" si="313">E153*$A393+F153*(1-$A393)</f>
        <v>42864</v>
      </c>
      <c r="F393" s="3">
        <f t="shared" si="313"/>
        <v>42563</v>
      </c>
      <c r="G393" s="3">
        <f t="shared" si="313"/>
        <v>42698.5</v>
      </c>
      <c r="H393" s="3">
        <f t="shared" si="313"/>
        <v>42857</v>
      </c>
      <c r="I393" s="3">
        <f t="shared" si="313"/>
        <v>43174</v>
      </c>
      <c r="J393" s="3">
        <f t="shared" si="313"/>
        <v>43743</v>
      </c>
      <c r="K393" s="3">
        <f t="shared" si="313"/>
        <v>44322.5</v>
      </c>
      <c r="L393" s="3">
        <f t="shared" si="313"/>
        <v>44846</v>
      </c>
      <c r="M393" s="3">
        <f t="shared" si="313"/>
        <v>45319</v>
      </c>
      <c r="N393" s="3">
        <f t="shared" si="313"/>
        <v>45641.5</v>
      </c>
      <c r="O393" s="3">
        <f t="shared" si="313"/>
        <v>45689</v>
      </c>
      <c r="P393" s="26">
        <f t="shared" si="301"/>
        <v>45543</v>
      </c>
      <c r="Q393" s="35">
        <f t="shared" si="302"/>
        <v>45090.601581841729</v>
      </c>
      <c r="R393" s="35">
        <f t="shared" si="303"/>
        <v>44816.672955154827</v>
      </c>
      <c r="S393" s="35">
        <f t="shared" si="304"/>
        <v>44582.211855850721</v>
      </c>
      <c r="T393" s="35">
        <f t="shared" si="305"/>
        <v>44317.837696523922</v>
      </c>
      <c r="U393" s="35">
        <f t="shared" si="306"/>
        <v>44008.316963411758</v>
      </c>
      <c r="V393" s="35">
        <f t="shared" si="307"/>
        <v>43637.772698676104</v>
      </c>
      <c r="W393" s="35">
        <f t="shared" si="308"/>
        <v>43190.088043851596</v>
      </c>
      <c r="X393" s="35">
        <f t="shared" si="309"/>
        <v>42646.550423797351</v>
      </c>
      <c r="Y393" s="35">
        <f t="shared" si="310"/>
        <v>41985.884295752025</v>
      </c>
    </row>
    <row r="394" spans="1:47" outlineLevel="1" x14ac:dyDescent="0.3">
      <c r="A394" s="12">
        <f t="shared" si="311"/>
        <v>1</v>
      </c>
      <c r="B394" t="s">
        <v>16</v>
      </c>
      <c r="C394" t="s">
        <v>18</v>
      </c>
      <c r="D394" t="s">
        <v>2</v>
      </c>
      <c r="E394" s="3">
        <f t="shared" ref="E394:O394" si="314">E154*$A394+F154*(1-$A394)</f>
        <v>57372</v>
      </c>
      <c r="F394" s="3">
        <f t="shared" si="314"/>
        <v>57701.5</v>
      </c>
      <c r="G394" s="3">
        <f t="shared" si="314"/>
        <v>58336.5</v>
      </c>
      <c r="H394" s="3">
        <f t="shared" si="314"/>
        <v>59093</v>
      </c>
      <c r="I394" s="3">
        <f t="shared" si="314"/>
        <v>59939</v>
      </c>
      <c r="J394" s="3">
        <f t="shared" si="314"/>
        <v>60924</v>
      </c>
      <c r="K394" s="3">
        <f t="shared" si="314"/>
        <v>62007.5</v>
      </c>
      <c r="L394" s="3">
        <f t="shared" si="314"/>
        <v>63059.5</v>
      </c>
      <c r="M394" s="3">
        <f t="shared" si="314"/>
        <v>63944</v>
      </c>
      <c r="N394" s="3">
        <f t="shared" si="314"/>
        <v>64553.5</v>
      </c>
      <c r="O394" s="3">
        <f t="shared" si="314"/>
        <v>64939.5</v>
      </c>
      <c r="P394" s="26">
        <f t="shared" si="301"/>
        <v>65047</v>
      </c>
      <c r="Q394" s="35">
        <f t="shared" si="302"/>
        <v>64662.682571617668</v>
      </c>
      <c r="R394" s="35">
        <f t="shared" si="303"/>
        <v>64531.142241280366</v>
      </c>
      <c r="S394" s="35">
        <f t="shared" si="304"/>
        <v>64454.523573118837</v>
      </c>
      <c r="T394" s="35">
        <f t="shared" si="305"/>
        <v>64332.792832390711</v>
      </c>
      <c r="U394" s="35">
        <f t="shared" si="306"/>
        <v>64143.204721913047</v>
      </c>
      <c r="V394" s="35">
        <f t="shared" si="307"/>
        <v>63861.706846267982</v>
      </c>
      <c r="W394" s="35">
        <f t="shared" si="308"/>
        <v>63463.509837652746</v>
      </c>
      <c r="X394" s="35">
        <f t="shared" si="309"/>
        <v>62919.600596002303</v>
      </c>
      <c r="Y394" s="35">
        <f t="shared" si="310"/>
        <v>62196.708980132455</v>
      </c>
    </row>
    <row r="395" spans="1:47" outlineLevel="1" x14ac:dyDescent="0.3">
      <c r="A395" s="12">
        <f t="shared" si="311"/>
        <v>0.75</v>
      </c>
      <c r="B395" t="s">
        <v>19</v>
      </c>
      <c r="C395" t="s">
        <v>19</v>
      </c>
      <c r="D395" t="s">
        <v>2</v>
      </c>
      <c r="E395" s="3">
        <f t="shared" ref="E395:O395" si="315">E155*$A395+F155*(1-$A395)</f>
        <v>10066.25</v>
      </c>
      <c r="F395" s="3">
        <f t="shared" si="315"/>
        <v>9977.25</v>
      </c>
      <c r="G395" s="3">
        <f t="shared" si="315"/>
        <v>9740.5</v>
      </c>
      <c r="H395" s="3">
        <f t="shared" si="315"/>
        <v>9732.75</v>
      </c>
      <c r="I395" s="3">
        <f t="shared" si="315"/>
        <v>9747.5</v>
      </c>
      <c r="J395" s="3">
        <f t="shared" si="315"/>
        <v>9788.75</v>
      </c>
      <c r="K395" s="3">
        <f t="shared" si="315"/>
        <v>9863.5</v>
      </c>
      <c r="L395" s="3">
        <f t="shared" si="315"/>
        <v>9901</v>
      </c>
      <c r="M395" s="3">
        <f t="shared" si="315"/>
        <v>9924.4670000000006</v>
      </c>
      <c r="N395" s="3">
        <f t="shared" si="315"/>
        <v>9907.1887499999993</v>
      </c>
      <c r="O395" s="3">
        <f t="shared" si="315"/>
        <v>9879.2523589375996</v>
      </c>
      <c r="P395" s="26">
        <f t="shared" si="301"/>
        <v>9811.7095350870441</v>
      </c>
      <c r="Q395" s="35">
        <f t="shared" si="302"/>
        <v>9657.3127117672338</v>
      </c>
      <c r="R395" s="35">
        <f t="shared" si="303"/>
        <v>9566.1370755819007</v>
      </c>
      <c r="S395" s="35">
        <f t="shared" si="304"/>
        <v>9475.9567927090302</v>
      </c>
      <c r="T395" s="35">
        <f t="shared" si="305"/>
        <v>9386.7716895964841</v>
      </c>
      <c r="U395" s="35">
        <f t="shared" si="306"/>
        <v>9298.5815900288362</v>
      </c>
      <c r="V395" s="35">
        <f t="shared" si="307"/>
        <v>9211.3411999054824</v>
      </c>
      <c r="W395" s="35">
        <f t="shared" si="308"/>
        <v>9124.9131476190378</v>
      </c>
      <c r="X395" s="35">
        <f t="shared" si="309"/>
        <v>9039.2898894222799</v>
      </c>
      <c r="Y395" s="35">
        <f t="shared" si="310"/>
        <v>8954.4654783796141</v>
      </c>
    </row>
    <row r="396" spans="1:47" outlineLevel="1" x14ac:dyDescent="0.3">
      <c r="A396" s="12">
        <f t="shared" si="311"/>
        <v>0.75</v>
      </c>
      <c r="B396" t="s">
        <v>12</v>
      </c>
      <c r="C396" t="s">
        <v>13</v>
      </c>
      <c r="D396" t="s">
        <v>3</v>
      </c>
      <c r="E396" s="3">
        <f t="shared" ref="E396:O396" si="316">E156*$A396+F156*(1-$A396)</f>
        <v>5520.75</v>
      </c>
      <c r="F396" s="3">
        <f t="shared" si="316"/>
        <v>5595</v>
      </c>
      <c r="G396" s="3">
        <f t="shared" si="316"/>
        <v>5747.5</v>
      </c>
      <c r="H396" s="3">
        <f t="shared" si="316"/>
        <v>5971.75</v>
      </c>
      <c r="I396" s="3">
        <f t="shared" si="316"/>
        <v>6105.25</v>
      </c>
      <c r="J396" s="3">
        <f t="shared" si="316"/>
        <v>6176.5</v>
      </c>
      <c r="K396" s="3">
        <f t="shared" si="316"/>
        <v>6178.5</v>
      </c>
      <c r="L396" s="3">
        <f t="shared" si="316"/>
        <v>6171</v>
      </c>
      <c r="M396" s="3">
        <f t="shared" si="316"/>
        <v>6161.75</v>
      </c>
      <c r="N396" s="3">
        <f t="shared" si="316"/>
        <v>6113.5</v>
      </c>
      <c r="O396" s="3">
        <f t="shared" si="316"/>
        <v>6040.5</v>
      </c>
      <c r="P396" s="26">
        <f t="shared" si="301"/>
        <v>5982.5502012781335</v>
      </c>
      <c r="Q396" s="35">
        <f t="shared" si="302"/>
        <v>5871.3745815652492</v>
      </c>
      <c r="R396" s="35">
        <f t="shared" si="303"/>
        <v>5703.5860006231123</v>
      </c>
      <c r="S396" s="35">
        <f t="shared" si="304"/>
        <v>5518.0187089094798</v>
      </c>
      <c r="T396" s="35">
        <f t="shared" si="305"/>
        <v>5321.1571390761928</v>
      </c>
      <c r="U396" s="35">
        <f t="shared" si="306"/>
        <v>5128.5108956453514</v>
      </c>
      <c r="V396" s="35">
        <f t="shared" si="307"/>
        <v>4935.1247839205143</v>
      </c>
      <c r="W396" s="35">
        <f t="shared" si="308"/>
        <v>4748.921842874066</v>
      </c>
      <c r="X396" s="35">
        <f t="shared" si="309"/>
        <v>4569.6416300569999</v>
      </c>
      <c r="Y396" s="35">
        <f t="shared" si="310"/>
        <v>4397.0559063357405</v>
      </c>
    </row>
    <row r="397" spans="1:47" outlineLevel="1" x14ac:dyDescent="0.3">
      <c r="A397" s="12">
        <f t="shared" si="311"/>
        <v>1</v>
      </c>
      <c r="B397" t="s">
        <v>14</v>
      </c>
      <c r="C397" t="s">
        <v>15</v>
      </c>
      <c r="D397" t="s">
        <v>3</v>
      </c>
      <c r="E397" s="3">
        <f t="shared" ref="E397:O397" si="317">E157*$A397+F157*(1-$A397)</f>
        <v>3913</v>
      </c>
      <c r="F397" s="3">
        <f t="shared" si="317"/>
        <v>3975</v>
      </c>
      <c r="G397" s="3">
        <f t="shared" si="317"/>
        <v>4037</v>
      </c>
      <c r="H397" s="3">
        <f t="shared" si="317"/>
        <v>3955</v>
      </c>
      <c r="I397" s="3">
        <f t="shared" si="317"/>
        <v>3976</v>
      </c>
      <c r="J397" s="3">
        <f t="shared" si="317"/>
        <v>4026</v>
      </c>
      <c r="K397" s="3">
        <f t="shared" si="317"/>
        <v>4091</v>
      </c>
      <c r="L397" s="3">
        <f t="shared" si="317"/>
        <v>4097</v>
      </c>
      <c r="M397" s="3">
        <f t="shared" si="317"/>
        <v>4097</v>
      </c>
      <c r="N397" s="3">
        <f t="shared" si="317"/>
        <v>4094.75</v>
      </c>
      <c r="O397" s="3">
        <f t="shared" si="317"/>
        <v>4097.4169999999995</v>
      </c>
      <c r="P397" s="26">
        <f t="shared" si="301"/>
        <v>4100</v>
      </c>
      <c r="Q397" s="35">
        <f t="shared" si="302"/>
        <v>4069.9633246306048</v>
      </c>
      <c r="R397" s="35">
        <f t="shared" si="303"/>
        <v>4029.321987982109</v>
      </c>
      <c r="S397" s="35">
        <f t="shared" si="304"/>
        <v>3983.139092710242</v>
      </c>
      <c r="T397" s="35">
        <f t="shared" si="305"/>
        <v>3926.8311356405366</v>
      </c>
      <c r="U397" s="35">
        <f t="shared" si="306"/>
        <v>3858.9830046315888</v>
      </c>
      <c r="V397" s="35">
        <f t="shared" si="307"/>
        <v>3777.4282772389656</v>
      </c>
      <c r="W397" s="35">
        <f t="shared" si="308"/>
        <v>3680.1281269105057</v>
      </c>
      <c r="X397" s="35">
        <f t="shared" si="309"/>
        <v>3564.3526788482445</v>
      </c>
      <c r="Y397" s="35">
        <f t="shared" si="310"/>
        <v>3426.5501673109006</v>
      </c>
    </row>
    <row r="398" spans="1:47" outlineLevel="1" x14ac:dyDescent="0.3">
      <c r="A398" s="12">
        <f t="shared" si="311"/>
        <v>1</v>
      </c>
      <c r="B398" t="s">
        <v>16</v>
      </c>
      <c r="C398" t="s">
        <v>17</v>
      </c>
      <c r="D398" t="s">
        <v>3</v>
      </c>
      <c r="E398" s="3">
        <f t="shared" ref="E398:O398" si="318">E158*$A398+F158*(1-$A398)</f>
        <v>1145.5</v>
      </c>
      <c r="F398" s="3">
        <f t="shared" si="318"/>
        <v>1152.5</v>
      </c>
      <c r="G398" s="3">
        <f t="shared" si="318"/>
        <v>1158</v>
      </c>
      <c r="H398" s="3">
        <f t="shared" si="318"/>
        <v>1165.5</v>
      </c>
      <c r="I398" s="3">
        <f t="shared" si="318"/>
        <v>1180</v>
      </c>
      <c r="J398" s="3">
        <f t="shared" si="318"/>
        <v>1197.5</v>
      </c>
      <c r="K398" s="3">
        <f t="shared" si="318"/>
        <v>1213</v>
      </c>
      <c r="L398" s="3">
        <f t="shared" si="318"/>
        <v>1225</v>
      </c>
      <c r="M398" s="3">
        <f t="shared" si="318"/>
        <v>1233.5</v>
      </c>
      <c r="N398" s="3">
        <f t="shared" si="318"/>
        <v>1242.5</v>
      </c>
      <c r="O398" s="3">
        <f t="shared" si="318"/>
        <v>1249.5</v>
      </c>
      <c r="P398" s="26">
        <f t="shared" si="301"/>
        <v>1260</v>
      </c>
      <c r="Q398" s="35">
        <f t="shared" si="302"/>
        <v>1254.290976299887</v>
      </c>
      <c r="R398" s="35">
        <f t="shared" si="303"/>
        <v>1253.4737378599077</v>
      </c>
      <c r="S398" s="35">
        <f t="shared" si="304"/>
        <v>1253.7201211962263</v>
      </c>
      <c r="T398" s="35">
        <f t="shared" si="305"/>
        <v>1253.0860797017067</v>
      </c>
      <c r="U398" s="35">
        <f t="shared" si="306"/>
        <v>1251.1243048000954</v>
      </c>
      <c r="V398" s="35">
        <f t="shared" si="307"/>
        <v>1247.3594885353118</v>
      </c>
      <c r="W398" s="35">
        <f t="shared" si="308"/>
        <v>1241.299289406277</v>
      </c>
      <c r="X398" s="35">
        <f t="shared" si="309"/>
        <v>1232.3659305212593</v>
      </c>
      <c r="Y398" s="35">
        <f t="shared" si="310"/>
        <v>1219.8949638364963</v>
      </c>
    </row>
    <row r="399" spans="1:47" outlineLevel="1" x14ac:dyDescent="0.3">
      <c r="A399" s="12">
        <f t="shared" si="311"/>
        <v>1</v>
      </c>
      <c r="B399" t="s">
        <v>16</v>
      </c>
      <c r="C399" t="s">
        <v>18</v>
      </c>
      <c r="D399" t="s">
        <v>3</v>
      </c>
      <c r="E399" s="3">
        <f t="shared" ref="E399:O399" si="319">E159*$A399+F159*(1-$A399)</f>
        <v>1400.5</v>
      </c>
      <c r="F399" s="3">
        <f t="shared" si="319"/>
        <v>1425</v>
      </c>
      <c r="G399" s="3">
        <f t="shared" si="319"/>
        <v>1445.5</v>
      </c>
      <c r="H399" s="3">
        <f t="shared" si="319"/>
        <v>1465</v>
      </c>
      <c r="I399" s="3">
        <f t="shared" si="319"/>
        <v>1488</v>
      </c>
      <c r="J399" s="3">
        <f t="shared" si="319"/>
        <v>1510</v>
      </c>
      <c r="K399" s="3">
        <f t="shared" si="319"/>
        <v>1525.5</v>
      </c>
      <c r="L399" s="3">
        <f t="shared" si="319"/>
        <v>1526.5</v>
      </c>
      <c r="M399" s="3">
        <f t="shared" si="319"/>
        <v>1520.5</v>
      </c>
      <c r="N399" s="3">
        <f t="shared" si="319"/>
        <v>1525</v>
      </c>
      <c r="O399" s="3">
        <f t="shared" si="319"/>
        <v>1531.5</v>
      </c>
      <c r="P399" s="26">
        <f t="shared" si="301"/>
        <v>1527</v>
      </c>
      <c r="Q399" s="35">
        <f t="shared" si="302"/>
        <v>1511.4966775574326</v>
      </c>
      <c r="R399" s="35">
        <f t="shared" si="303"/>
        <v>1501.9813683495313</v>
      </c>
      <c r="S399" s="35">
        <f t="shared" si="304"/>
        <v>1493.7926190314952</v>
      </c>
      <c r="T399" s="35">
        <f t="shared" si="305"/>
        <v>1484.6053656167439</v>
      </c>
      <c r="U399" s="35">
        <f t="shared" si="306"/>
        <v>1473.9100778523759</v>
      </c>
      <c r="V399" s="35">
        <f t="shared" si="307"/>
        <v>1461.1761321409631</v>
      </c>
      <c r="W399" s="35">
        <f t="shared" si="308"/>
        <v>1445.8653444961785</v>
      </c>
      <c r="X399" s="35">
        <f t="shared" si="309"/>
        <v>1427.3531315024513</v>
      </c>
      <c r="Y399" s="35">
        <f t="shared" si="310"/>
        <v>1404.9297021417945</v>
      </c>
    </row>
    <row r="400" spans="1:47" outlineLevel="1" x14ac:dyDescent="0.3">
      <c r="A400" s="12">
        <f t="shared" si="311"/>
        <v>0.75</v>
      </c>
      <c r="B400" t="s">
        <v>19</v>
      </c>
      <c r="C400" t="s">
        <v>19</v>
      </c>
      <c r="D400" t="s">
        <v>3</v>
      </c>
      <c r="E400" s="3">
        <f t="shared" ref="E400:O400" si="320">E160*$A400+F160*(1-$A400)</f>
        <v>147.5</v>
      </c>
      <c r="F400" s="3">
        <f t="shared" si="320"/>
        <v>148.75</v>
      </c>
      <c r="G400" s="3">
        <f t="shared" si="320"/>
        <v>148</v>
      </c>
      <c r="H400" s="3">
        <f t="shared" si="320"/>
        <v>149.25</v>
      </c>
      <c r="I400" s="3">
        <f t="shared" si="320"/>
        <v>152.75</v>
      </c>
      <c r="J400" s="3">
        <f t="shared" si="320"/>
        <v>152.75</v>
      </c>
      <c r="K400" s="3">
        <f t="shared" si="320"/>
        <v>155</v>
      </c>
      <c r="L400" s="3">
        <f t="shared" si="320"/>
        <v>156</v>
      </c>
      <c r="M400" s="3">
        <f t="shared" si="320"/>
        <v>159.22</v>
      </c>
      <c r="N400" s="3">
        <f t="shared" si="320"/>
        <v>159.80124999999998</v>
      </c>
      <c r="O400" s="3">
        <f t="shared" si="320"/>
        <v>159.9002205882353</v>
      </c>
      <c r="P400" s="26">
        <f t="shared" si="301"/>
        <v>160.44421624360871</v>
      </c>
      <c r="Q400" s="35">
        <f t="shared" si="302"/>
        <v>158.93707436911586</v>
      </c>
      <c r="R400" s="35">
        <f t="shared" si="303"/>
        <v>158.44942433955924</v>
      </c>
      <c r="S400" s="35">
        <f t="shared" si="304"/>
        <v>157.96551380514626</v>
      </c>
      <c r="T400" s="35">
        <f t="shared" si="305"/>
        <v>157.48551490793727</v>
      </c>
      <c r="U400" s="35">
        <f t="shared" si="306"/>
        <v>157.00960245457009</v>
      </c>
      <c r="V400" s="35">
        <f t="shared" si="307"/>
        <v>156.53718355802374</v>
      </c>
      <c r="W400" s="35">
        <f t="shared" si="308"/>
        <v>156.06608071285015</v>
      </c>
      <c r="X400" s="35">
        <f t="shared" si="309"/>
        <v>155.59628994071579</v>
      </c>
      <c r="Y400" s="35">
        <f t="shared" si="310"/>
        <v>155.12783385286235</v>
      </c>
    </row>
    <row r="401" spans="1:25" outlineLevel="1" x14ac:dyDescent="0.3">
      <c r="A401" s="12">
        <f t="shared" si="311"/>
        <v>0.75</v>
      </c>
      <c r="B401" t="s">
        <v>12</v>
      </c>
      <c r="C401" t="s">
        <v>13</v>
      </c>
      <c r="D401" t="s">
        <v>4</v>
      </c>
      <c r="E401" s="3">
        <f t="shared" ref="E401:O401" si="321">E161*$A401+F161*(1-$A401)</f>
        <v>197.25</v>
      </c>
      <c r="F401" s="3">
        <f t="shared" si="321"/>
        <v>191.25</v>
      </c>
      <c r="G401" s="3">
        <f t="shared" si="321"/>
        <v>192.25</v>
      </c>
      <c r="H401" s="3">
        <f t="shared" si="321"/>
        <v>201.5</v>
      </c>
      <c r="I401" s="3">
        <f t="shared" si="321"/>
        <v>199.25</v>
      </c>
      <c r="J401" s="3">
        <f t="shared" si="321"/>
        <v>197.25</v>
      </c>
      <c r="K401" s="3">
        <f t="shared" si="321"/>
        <v>199</v>
      </c>
      <c r="L401" s="3">
        <f t="shared" si="321"/>
        <v>201.25</v>
      </c>
      <c r="M401" s="3">
        <f t="shared" si="321"/>
        <v>198.75</v>
      </c>
      <c r="N401" s="3">
        <f t="shared" si="321"/>
        <v>198</v>
      </c>
      <c r="O401" s="3">
        <f t="shared" si="321"/>
        <v>197.75</v>
      </c>
      <c r="P401" s="26">
        <f t="shared" si="301"/>
        <v>196.50635224443744</v>
      </c>
      <c r="Q401" s="35">
        <f t="shared" si="302"/>
        <v>193.94810721341827</v>
      </c>
      <c r="R401" s="35">
        <f t="shared" si="303"/>
        <v>189.47549184264341</v>
      </c>
      <c r="S401" s="35">
        <f t="shared" si="304"/>
        <v>184.35180599534993</v>
      </c>
      <c r="T401" s="35">
        <f t="shared" si="305"/>
        <v>178.78513483331326</v>
      </c>
      <c r="U401" s="35">
        <f t="shared" si="306"/>
        <v>173.291314096279</v>
      </c>
      <c r="V401" s="35">
        <f t="shared" si="307"/>
        <v>167.70451811657304</v>
      </c>
      <c r="W401" s="35">
        <f t="shared" si="308"/>
        <v>162.29411030433556</v>
      </c>
      <c r="X401" s="35">
        <f t="shared" si="309"/>
        <v>157.05471981740396</v>
      </c>
      <c r="Y401" s="35">
        <f t="shared" si="310"/>
        <v>151.98193178757103</v>
      </c>
    </row>
    <row r="402" spans="1:25" outlineLevel="1" x14ac:dyDescent="0.3">
      <c r="A402" s="12">
        <f t="shared" si="311"/>
        <v>1</v>
      </c>
      <c r="B402" t="s">
        <v>14</v>
      </c>
      <c r="C402" t="s">
        <v>15</v>
      </c>
      <c r="D402" t="s">
        <v>4</v>
      </c>
      <c r="E402" s="3">
        <f t="shared" ref="E402:O402" si="322">E162*$A402+F162*(1-$A402)</f>
        <v>118</v>
      </c>
      <c r="F402" s="3">
        <f t="shared" si="322"/>
        <v>104</v>
      </c>
      <c r="G402" s="3">
        <f t="shared" si="322"/>
        <v>102</v>
      </c>
      <c r="H402" s="3">
        <f t="shared" si="322"/>
        <v>91</v>
      </c>
      <c r="I402" s="3">
        <f t="shared" si="322"/>
        <v>91</v>
      </c>
      <c r="J402" s="3">
        <f t="shared" si="322"/>
        <v>91</v>
      </c>
      <c r="K402" s="3">
        <f t="shared" si="322"/>
        <v>93</v>
      </c>
      <c r="L402" s="3">
        <f t="shared" si="322"/>
        <v>96</v>
      </c>
      <c r="M402" s="3">
        <f t="shared" si="322"/>
        <v>99</v>
      </c>
      <c r="N402" s="3">
        <f t="shared" si="322"/>
        <v>99.915999999999997</v>
      </c>
      <c r="O402" s="3">
        <f t="shared" si="322"/>
        <v>100.25</v>
      </c>
      <c r="P402" s="26">
        <f t="shared" si="301"/>
        <v>102</v>
      </c>
      <c r="Q402" s="35">
        <f t="shared" si="302"/>
        <v>102.24039190842782</v>
      </c>
      <c r="R402" s="35">
        <f t="shared" si="303"/>
        <v>102.20677346977901</v>
      </c>
      <c r="S402" s="35">
        <f t="shared" si="304"/>
        <v>102.02083455430181</v>
      </c>
      <c r="T402" s="35">
        <f t="shared" si="305"/>
        <v>101.55967912766876</v>
      </c>
      <c r="U402" s="35">
        <f t="shared" si="306"/>
        <v>100.77844545913666</v>
      </c>
      <c r="V402" s="35">
        <f t="shared" si="307"/>
        <v>99.610864875240821</v>
      </c>
      <c r="W402" s="35">
        <f t="shared" si="308"/>
        <v>97.991660709980238</v>
      </c>
      <c r="X402" s="35">
        <f t="shared" si="309"/>
        <v>95.834645936445838</v>
      </c>
      <c r="Y402" s="35">
        <f t="shared" si="310"/>
        <v>93.028209628876382</v>
      </c>
    </row>
    <row r="403" spans="1:25" outlineLevel="1" x14ac:dyDescent="0.3">
      <c r="A403" s="12">
        <f t="shared" si="311"/>
        <v>1</v>
      </c>
      <c r="B403" t="s">
        <v>16</v>
      </c>
      <c r="C403" t="s">
        <v>17</v>
      </c>
      <c r="D403" t="s">
        <v>4</v>
      </c>
      <c r="E403" s="3">
        <f t="shared" ref="E403:O403" si="323">E163*$A403+F163*(1-$A403)</f>
        <v>97.5</v>
      </c>
      <c r="F403" s="3">
        <f t="shared" si="323"/>
        <v>96</v>
      </c>
      <c r="G403" s="3">
        <f t="shared" si="323"/>
        <v>92.5</v>
      </c>
      <c r="H403" s="3">
        <f t="shared" si="323"/>
        <v>91</v>
      </c>
      <c r="I403" s="3">
        <f t="shared" si="323"/>
        <v>91.5</v>
      </c>
      <c r="J403" s="3">
        <f t="shared" si="323"/>
        <v>91</v>
      </c>
      <c r="K403" s="3">
        <f t="shared" si="323"/>
        <v>90.5</v>
      </c>
      <c r="L403" s="3">
        <f t="shared" si="323"/>
        <v>91</v>
      </c>
      <c r="M403" s="3">
        <f t="shared" si="323"/>
        <v>90.5</v>
      </c>
      <c r="N403" s="3">
        <f t="shared" si="323"/>
        <v>89.5</v>
      </c>
      <c r="O403" s="3">
        <f t="shared" si="323"/>
        <v>88.5</v>
      </c>
      <c r="P403" s="26">
        <f t="shared" si="301"/>
        <v>88</v>
      </c>
      <c r="Q403" s="35">
        <f t="shared" si="302"/>
        <v>86.174345203580671</v>
      </c>
      <c r="R403" s="35">
        <f t="shared" si="303"/>
        <v>84.71542632505961</v>
      </c>
      <c r="S403" s="35">
        <f t="shared" si="304"/>
        <v>83.351884779510115</v>
      </c>
      <c r="T403" s="35">
        <f t="shared" si="305"/>
        <v>81.952706620314103</v>
      </c>
      <c r="U403" s="35">
        <f t="shared" si="306"/>
        <v>80.491574745905581</v>
      </c>
      <c r="V403" s="35">
        <f t="shared" si="307"/>
        <v>78.942189094314088</v>
      </c>
      <c r="W403" s="35">
        <f t="shared" si="308"/>
        <v>77.279019700300779</v>
      </c>
      <c r="X403" s="35">
        <f t="shared" si="309"/>
        <v>75.473127733614064</v>
      </c>
      <c r="Y403" s="35">
        <f t="shared" si="310"/>
        <v>73.492440657056093</v>
      </c>
    </row>
    <row r="404" spans="1:25" outlineLevel="1" x14ac:dyDescent="0.3">
      <c r="A404" s="12">
        <f t="shared" si="311"/>
        <v>1</v>
      </c>
      <c r="B404" t="s">
        <v>16</v>
      </c>
      <c r="C404" t="s">
        <v>18</v>
      </c>
      <c r="D404" t="s">
        <v>4</v>
      </c>
      <c r="E404" s="3">
        <f t="shared" ref="E404:O404" si="324">E164*$A404+F164*(1-$A404)</f>
        <v>140.5</v>
      </c>
      <c r="F404" s="3">
        <f t="shared" si="324"/>
        <v>138</v>
      </c>
      <c r="G404" s="3">
        <f t="shared" si="324"/>
        <v>138</v>
      </c>
      <c r="H404" s="3">
        <f t="shared" si="324"/>
        <v>136.5</v>
      </c>
      <c r="I404" s="3">
        <f t="shared" si="324"/>
        <v>133</v>
      </c>
      <c r="J404" s="3">
        <f t="shared" si="324"/>
        <v>130</v>
      </c>
      <c r="K404" s="3">
        <f t="shared" si="324"/>
        <v>130.5</v>
      </c>
      <c r="L404" s="3">
        <f t="shared" si="324"/>
        <v>129</v>
      </c>
      <c r="M404" s="3">
        <f t="shared" si="324"/>
        <v>126.5</v>
      </c>
      <c r="N404" s="3">
        <f t="shared" si="324"/>
        <v>125.5</v>
      </c>
      <c r="O404" s="3">
        <f t="shared" si="324"/>
        <v>124.5</v>
      </c>
      <c r="P404" s="26">
        <f t="shared" si="301"/>
        <v>124</v>
      </c>
      <c r="Q404" s="35">
        <f t="shared" si="302"/>
        <v>121.75384747970251</v>
      </c>
      <c r="R404" s="35">
        <f t="shared" si="303"/>
        <v>120.01427103029793</v>
      </c>
      <c r="S404" s="35">
        <f t="shared" si="304"/>
        <v>118.39994602319904</v>
      </c>
      <c r="T404" s="35">
        <f t="shared" si="305"/>
        <v>116.72531914659646</v>
      </c>
      <c r="U404" s="35">
        <f t="shared" si="306"/>
        <v>114.95235727681865</v>
      </c>
      <c r="V404" s="35">
        <f t="shared" si="307"/>
        <v>113.04264528533187</v>
      </c>
      <c r="W404" s="35">
        <f t="shared" si="308"/>
        <v>110.95846489291073</v>
      </c>
      <c r="X404" s="35">
        <f t="shared" si="309"/>
        <v>108.65679044303791</v>
      </c>
      <c r="Y404" s="35">
        <f t="shared" si="310"/>
        <v>106.08961748017641</v>
      </c>
    </row>
    <row r="405" spans="1:25" outlineLevel="1" x14ac:dyDescent="0.3">
      <c r="A405" s="12">
        <f t="shared" si="311"/>
        <v>0.75</v>
      </c>
      <c r="B405" t="s">
        <v>19</v>
      </c>
      <c r="C405" t="s">
        <v>19</v>
      </c>
      <c r="D405" t="s">
        <v>4</v>
      </c>
      <c r="E405" s="3">
        <f t="shared" ref="E405:O405" si="325">E165*$A405+F165*(1-$A405)</f>
        <v>12</v>
      </c>
      <c r="F405" s="3">
        <f t="shared" si="325"/>
        <v>12</v>
      </c>
      <c r="G405" s="3">
        <f t="shared" si="325"/>
        <v>12.25</v>
      </c>
      <c r="H405" s="3">
        <f t="shared" si="325"/>
        <v>12</v>
      </c>
      <c r="I405" s="3">
        <f t="shared" si="325"/>
        <v>9.25</v>
      </c>
      <c r="J405" s="3">
        <f t="shared" si="325"/>
        <v>10</v>
      </c>
      <c r="K405" s="3">
        <f t="shared" si="325"/>
        <v>10</v>
      </c>
      <c r="L405" s="3">
        <f t="shared" si="325"/>
        <v>10</v>
      </c>
      <c r="M405" s="3">
        <f t="shared" si="325"/>
        <v>10</v>
      </c>
      <c r="N405" s="3">
        <f t="shared" si="325"/>
        <v>10</v>
      </c>
      <c r="O405" s="3">
        <f t="shared" si="325"/>
        <v>9.9858757062146886</v>
      </c>
      <c r="P405" s="26">
        <f t="shared" si="301"/>
        <v>9.9006143654975158</v>
      </c>
      <c r="Q405" s="35">
        <f t="shared" si="302"/>
        <v>9.7502138636498827</v>
      </c>
      <c r="R405" s="35">
        <f t="shared" si="303"/>
        <v>9.6635000785411957</v>
      </c>
      <c r="S405" s="35">
        <f t="shared" si="304"/>
        <v>9.5776934858222731</v>
      </c>
      <c r="T405" s="35">
        <f t="shared" si="305"/>
        <v>9.49279549557831</v>
      </c>
      <c r="U405" s="35">
        <f t="shared" si="306"/>
        <v>9.4088075165947629</v>
      </c>
      <c r="V405" s="35">
        <f t="shared" si="307"/>
        <v>9.3256852621173483</v>
      </c>
      <c r="W405" s="35">
        <f t="shared" si="308"/>
        <v>9.2432911107306239</v>
      </c>
      <c r="X405" s="35">
        <f t="shared" si="309"/>
        <v>9.1616187018497754</v>
      </c>
      <c r="Y405" s="35">
        <f t="shared" si="310"/>
        <v>9.0806632793930397</v>
      </c>
    </row>
    <row r="406" spans="1:25" outlineLevel="1" x14ac:dyDescent="0.3">
      <c r="B406" t="s">
        <v>20</v>
      </c>
      <c r="C406" t="s">
        <v>20</v>
      </c>
      <c r="D406" t="s">
        <v>20</v>
      </c>
      <c r="E406" s="3" t="s">
        <v>20</v>
      </c>
      <c r="F406" s="3" t="s">
        <v>20</v>
      </c>
      <c r="G406" s="3" t="s">
        <v>20</v>
      </c>
      <c r="H406" s="3" t="s">
        <v>20</v>
      </c>
      <c r="I406" s="3" t="s">
        <v>20</v>
      </c>
      <c r="J406" s="3" t="s">
        <v>20</v>
      </c>
      <c r="K406" s="3" t="s">
        <v>20</v>
      </c>
      <c r="L406" s="3" t="s">
        <v>20</v>
      </c>
      <c r="M406" s="3" t="s">
        <v>20</v>
      </c>
      <c r="N406" s="3" t="s">
        <v>20</v>
      </c>
      <c r="O406" s="3" t="s">
        <v>20</v>
      </c>
      <c r="P406" s="3" t="s">
        <v>20</v>
      </c>
      <c r="Q406" s="3" t="s">
        <v>20</v>
      </c>
      <c r="R406" s="3" t="s">
        <v>20</v>
      </c>
      <c r="S406" s="3" t="s">
        <v>20</v>
      </c>
      <c r="T406" s="3" t="s">
        <v>20</v>
      </c>
      <c r="U406" s="3" t="s">
        <v>20</v>
      </c>
      <c r="V406" s="3" t="s">
        <v>20</v>
      </c>
      <c r="W406" s="3" t="s">
        <v>20</v>
      </c>
      <c r="X406" s="3" t="s">
        <v>20</v>
      </c>
      <c r="Y406" s="3" t="s">
        <v>20</v>
      </c>
    </row>
    <row r="407" spans="1:25" outlineLevel="1" x14ac:dyDescent="0.3">
      <c r="B407" t="s">
        <v>16</v>
      </c>
      <c r="C407" t="s">
        <v>21</v>
      </c>
      <c r="D407" t="s">
        <v>2</v>
      </c>
      <c r="E407" s="3">
        <f t="shared" ref="E407:U409" si="326">SUMIFS(E$391:E$406,$B$391:$B$406,$B407,$D$391:$D$406,$D407)</f>
        <v>100236</v>
      </c>
      <c r="F407" s="3">
        <f t="shared" si="326"/>
        <v>100264.5</v>
      </c>
      <c r="G407" s="3">
        <f t="shared" si="326"/>
        <v>101035</v>
      </c>
      <c r="H407" s="3">
        <f t="shared" si="326"/>
        <v>101950</v>
      </c>
      <c r="I407" s="3">
        <f t="shared" si="326"/>
        <v>103113</v>
      </c>
      <c r="J407" s="3">
        <f t="shared" si="326"/>
        <v>104667</v>
      </c>
      <c r="K407" s="3">
        <f t="shared" si="326"/>
        <v>106330</v>
      </c>
      <c r="L407" s="3">
        <f t="shared" si="326"/>
        <v>107905.5</v>
      </c>
      <c r="M407" s="3">
        <f t="shared" si="326"/>
        <v>109263</v>
      </c>
      <c r="N407" s="3">
        <f t="shared" si="326"/>
        <v>110195</v>
      </c>
      <c r="O407" s="3">
        <f t="shared" si="326"/>
        <v>110628.5</v>
      </c>
      <c r="P407" s="3">
        <f t="shared" si="326"/>
        <v>110590</v>
      </c>
      <c r="Q407" s="3">
        <f t="shared" si="326"/>
        <v>109753.28415345939</v>
      </c>
      <c r="R407" s="3">
        <f t="shared" si="326"/>
        <v>109347.8151964352</v>
      </c>
      <c r="S407" s="3">
        <f t="shared" si="326"/>
        <v>109036.73542896955</v>
      </c>
      <c r="T407" s="3">
        <f t="shared" si="326"/>
        <v>108650.63052891463</v>
      </c>
      <c r="U407" s="3">
        <f t="shared" si="326"/>
        <v>108151.52168532481</v>
      </c>
      <c r="V407" s="3">
        <f t="shared" ref="U407:Y409" si="327">SUMIFS(V$391:V$406,$B$391:$B$406,$B407,$D$391:$D$406,$D407)</f>
        <v>107499.47954494409</v>
      </c>
      <c r="W407" s="3">
        <f t="shared" si="327"/>
        <v>106653.59788150433</v>
      </c>
      <c r="X407" s="3">
        <f t="shared" si="327"/>
        <v>105566.15101979965</v>
      </c>
      <c r="Y407" s="3">
        <f t="shared" si="327"/>
        <v>104182.59327588449</v>
      </c>
    </row>
    <row r="408" spans="1:25" outlineLevel="1" x14ac:dyDescent="0.3">
      <c r="B408" t="s">
        <v>16</v>
      </c>
      <c r="C408" t="s">
        <v>21</v>
      </c>
      <c r="D408" t="s">
        <v>3</v>
      </c>
      <c r="E408" s="3">
        <f t="shared" si="326"/>
        <v>2546</v>
      </c>
      <c r="F408" s="3">
        <f t="shared" si="326"/>
        <v>2577.5</v>
      </c>
      <c r="G408" s="3">
        <f t="shared" si="326"/>
        <v>2603.5</v>
      </c>
      <c r="H408" s="3">
        <f t="shared" si="326"/>
        <v>2630.5</v>
      </c>
      <c r="I408" s="3">
        <f t="shared" si="326"/>
        <v>2668</v>
      </c>
      <c r="J408" s="3">
        <f t="shared" si="326"/>
        <v>2707.5</v>
      </c>
      <c r="K408" s="3">
        <f t="shared" si="326"/>
        <v>2738.5</v>
      </c>
      <c r="L408" s="3">
        <f t="shared" si="326"/>
        <v>2751.5</v>
      </c>
      <c r="M408" s="3">
        <f t="shared" si="326"/>
        <v>2754</v>
      </c>
      <c r="N408" s="3">
        <f t="shared" si="326"/>
        <v>2767.5</v>
      </c>
      <c r="O408" s="3">
        <f t="shared" si="326"/>
        <v>2781</v>
      </c>
      <c r="P408" s="3">
        <f t="shared" si="326"/>
        <v>2787</v>
      </c>
      <c r="Q408" s="3">
        <f t="shared" si="326"/>
        <v>2765.7876538573196</v>
      </c>
      <c r="R408" s="3">
        <f t="shared" si="326"/>
        <v>2755.4551062094388</v>
      </c>
      <c r="S408" s="3">
        <f t="shared" si="326"/>
        <v>2747.5127402277212</v>
      </c>
      <c r="T408" s="3">
        <f t="shared" si="326"/>
        <v>2737.6914453184509</v>
      </c>
      <c r="U408" s="3">
        <f t="shared" si="327"/>
        <v>2725.0343826524713</v>
      </c>
      <c r="V408" s="3">
        <f t="shared" si="327"/>
        <v>2708.5356206762749</v>
      </c>
      <c r="W408" s="3">
        <f t="shared" si="327"/>
        <v>2687.1646339024555</v>
      </c>
      <c r="X408" s="3">
        <f t="shared" si="327"/>
        <v>2659.7190620237106</v>
      </c>
      <c r="Y408" s="3">
        <f t="shared" si="327"/>
        <v>2624.8246659782908</v>
      </c>
    </row>
    <row r="409" spans="1:25" outlineLevel="1" x14ac:dyDescent="0.3">
      <c r="B409" t="s">
        <v>16</v>
      </c>
      <c r="C409" t="s">
        <v>21</v>
      </c>
      <c r="D409" t="s">
        <v>4</v>
      </c>
      <c r="E409" s="3">
        <f t="shared" si="326"/>
        <v>238</v>
      </c>
      <c r="F409" s="3">
        <f t="shared" si="326"/>
        <v>234</v>
      </c>
      <c r="G409" s="3">
        <f t="shared" si="326"/>
        <v>230.5</v>
      </c>
      <c r="H409" s="3">
        <f t="shared" si="326"/>
        <v>227.5</v>
      </c>
      <c r="I409" s="3">
        <f t="shared" si="326"/>
        <v>224.5</v>
      </c>
      <c r="J409" s="3">
        <f t="shared" si="326"/>
        <v>221</v>
      </c>
      <c r="K409" s="3">
        <f t="shared" si="326"/>
        <v>221</v>
      </c>
      <c r="L409" s="3">
        <f t="shared" si="326"/>
        <v>220</v>
      </c>
      <c r="M409" s="3">
        <f t="shared" si="326"/>
        <v>217</v>
      </c>
      <c r="N409" s="3">
        <f t="shared" si="326"/>
        <v>215</v>
      </c>
      <c r="O409" s="3">
        <f t="shared" si="326"/>
        <v>213</v>
      </c>
      <c r="P409" s="3">
        <f t="shared" si="326"/>
        <v>212</v>
      </c>
      <c r="Q409" s="3">
        <f t="shared" si="326"/>
        <v>207.92819268328319</v>
      </c>
      <c r="R409" s="3">
        <f t="shared" si="326"/>
        <v>204.72969735535753</v>
      </c>
      <c r="S409" s="3">
        <f t="shared" si="326"/>
        <v>201.75183080270915</v>
      </c>
      <c r="T409" s="3">
        <f t="shared" si="326"/>
        <v>198.67802576691057</v>
      </c>
      <c r="U409" s="3">
        <f t="shared" si="327"/>
        <v>195.44393202272423</v>
      </c>
      <c r="V409" s="3">
        <f t="shared" si="327"/>
        <v>191.98483437964597</v>
      </c>
      <c r="W409" s="3">
        <f t="shared" si="327"/>
        <v>188.23748459321149</v>
      </c>
      <c r="X409" s="3">
        <f t="shared" si="327"/>
        <v>184.12991817665198</v>
      </c>
      <c r="Y409" s="3">
        <f t="shared" si="327"/>
        <v>179.58205813723251</v>
      </c>
    </row>
    <row r="410" spans="1:25" outlineLevel="1" x14ac:dyDescent="0.3">
      <c r="B410" t="s">
        <v>16</v>
      </c>
      <c r="C410" t="s">
        <v>21</v>
      </c>
      <c r="D410" t="s">
        <v>22</v>
      </c>
      <c r="E410" s="26">
        <f>SUM(E407:E409)</f>
        <v>103020</v>
      </c>
      <c r="F410" s="26">
        <f t="shared" ref="F410:T410" si="328">SUM(F407:F409)</f>
        <v>103076</v>
      </c>
      <c r="G410" s="26">
        <f t="shared" si="328"/>
        <v>103869</v>
      </c>
      <c r="H410" s="26">
        <f t="shared" si="328"/>
        <v>104808</v>
      </c>
      <c r="I410" s="26">
        <f t="shared" si="328"/>
        <v>106005.5</v>
      </c>
      <c r="J410" s="26">
        <f t="shared" si="328"/>
        <v>107595.5</v>
      </c>
      <c r="K410" s="26">
        <f t="shared" si="328"/>
        <v>109289.5</v>
      </c>
      <c r="L410" s="26">
        <f t="shared" si="328"/>
        <v>110877</v>
      </c>
      <c r="M410" s="26">
        <f t="shared" si="328"/>
        <v>112234</v>
      </c>
      <c r="N410" s="26">
        <f t="shared" si="328"/>
        <v>113177.5</v>
      </c>
      <c r="O410" s="26">
        <f t="shared" si="328"/>
        <v>113622.5</v>
      </c>
      <c r="P410" s="26">
        <f t="shared" si="328"/>
        <v>113589</v>
      </c>
      <c r="Q410" s="26">
        <f t="shared" si="328"/>
        <v>112726.99999999999</v>
      </c>
      <c r="R410" s="26">
        <f t="shared" si="328"/>
        <v>112308</v>
      </c>
      <c r="S410" s="26">
        <f t="shared" si="328"/>
        <v>111985.99999999997</v>
      </c>
      <c r="T410" s="26">
        <f t="shared" si="328"/>
        <v>111587</v>
      </c>
      <c r="U410" s="26">
        <f t="shared" ref="U410:Y410" si="329">SUM(U407:U409)</f>
        <v>111072.00000000001</v>
      </c>
      <c r="V410" s="26">
        <f t="shared" si="329"/>
        <v>110400.00000000001</v>
      </c>
      <c r="W410" s="26">
        <f t="shared" si="329"/>
        <v>109529</v>
      </c>
      <c r="X410" s="26">
        <f t="shared" si="329"/>
        <v>108410.00000000001</v>
      </c>
      <c r="Y410" s="26">
        <f t="shared" si="329"/>
        <v>106987.00000000001</v>
      </c>
    </row>
    <row r="411" spans="1:25" outlineLevel="1" x14ac:dyDescent="0.3">
      <c r="B411" t="s">
        <v>20</v>
      </c>
      <c r="C411" t="s">
        <v>20</v>
      </c>
      <c r="D411" t="s">
        <v>20</v>
      </c>
      <c r="E411" s="3" t="s">
        <v>20</v>
      </c>
      <c r="F411" s="3" t="s">
        <v>20</v>
      </c>
      <c r="G411" s="3" t="s">
        <v>20</v>
      </c>
      <c r="H411" s="3" t="s">
        <v>20</v>
      </c>
      <c r="I411" s="3" t="s">
        <v>20</v>
      </c>
      <c r="J411" s="3" t="s">
        <v>20</v>
      </c>
      <c r="K411" s="3" t="s">
        <v>20</v>
      </c>
      <c r="L411" s="3" t="s">
        <v>20</v>
      </c>
      <c r="M411" s="3" t="s">
        <v>20</v>
      </c>
      <c r="N411" s="3" t="s">
        <v>20</v>
      </c>
      <c r="O411" s="3" t="s">
        <v>20</v>
      </c>
      <c r="P411" s="3" t="s">
        <v>20</v>
      </c>
      <c r="Q411" s="3" t="s">
        <v>20</v>
      </c>
      <c r="R411" s="3" t="s">
        <v>20</v>
      </c>
      <c r="S411" s="3" t="s">
        <v>20</v>
      </c>
      <c r="T411" s="3" t="s">
        <v>20</v>
      </c>
      <c r="U411" s="3" t="s">
        <v>20</v>
      </c>
      <c r="V411" s="3" t="s">
        <v>20</v>
      </c>
      <c r="W411" s="3" t="s">
        <v>20</v>
      </c>
      <c r="X411" s="3" t="s">
        <v>20</v>
      </c>
      <c r="Y411" s="3" t="s">
        <v>20</v>
      </c>
    </row>
    <row r="412" spans="1:25" outlineLevel="1" x14ac:dyDescent="0.3">
      <c r="B412" t="s">
        <v>12</v>
      </c>
      <c r="C412" t="s">
        <v>13</v>
      </c>
      <c r="D412" t="s">
        <v>22</v>
      </c>
      <c r="E412" s="3">
        <f t="shared" ref="E412:U416" si="330">SUMIFS(E$391:E$406,$B$391:$B$406,$B412,$C$391:$C$406,$C412)</f>
        <v>92584.25</v>
      </c>
      <c r="F412" s="3">
        <f t="shared" si="330"/>
        <v>94402.25</v>
      </c>
      <c r="G412" s="3">
        <f t="shared" si="330"/>
        <v>97910.5</v>
      </c>
      <c r="H412" s="3">
        <f t="shared" si="330"/>
        <v>103747</v>
      </c>
      <c r="I412" s="3">
        <f t="shared" si="330"/>
        <v>106461.5</v>
      </c>
      <c r="J412" s="3">
        <f t="shared" si="330"/>
        <v>108817.75</v>
      </c>
      <c r="K412" s="3">
        <f t="shared" si="330"/>
        <v>111125</v>
      </c>
      <c r="L412" s="3">
        <f t="shared" si="330"/>
        <v>113621.75</v>
      </c>
      <c r="M412" s="3">
        <f t="shared" si="330"/>
        <v>115910.75</v>
      </c>
      <c r="N412" s="3">
        <f t="shared" si="330"/>
        <v>117796.75</v>
      </c>
      <c r="O412" s="3">
        <f t="shared" si="330"/>
        <v>119182.25</v>
      </c>
      <c r="P412" s="3">
        <f t="shared" si="330"/>
        <v>120183.75</v>
      </c>
      <c r="Q412" s="3">
        <f t="shared" si="330"/>
        <v>120578.25000000001</v>
      </c>
      <c r="R412" s="3">
        <f t="shared" si="330"/>
        <v>119749.25</v>
      </c>
      <c r="S412" s="3">
        <f t="shared" si="330"/>
        <v>118444.25</v>
      </c>
      <c r="T412" s="3">
        <f t="shared" si="330"/>
        <v>116778</v>
      </c>
      <c r="U412" s="3">
        <f t="shared" si="330"/>
        <v>115074</v>
      </c>
      <c r="V412" s="3">
        <f t="shared" ref="U412:Y416" si="331">SUMIFS(V$391:V$406,$B$391:$B$406,$B412,$C$391:$C$406,$C412)</f>
        <v>113221.48578402099</v>
      </c>
      <c r="W412" s="3">
        <f t="shared" si="331"/>
        <v>111398.79419452933</v>
      </c>
      <c r="X412" s="3">
        <f t="shared" si="331"/>
        <v>109605.44513315761</v>
      </c>
      <c r="Y412" s="3">
        <f t="shared" si="331"/>
        <v>107841.54313225091</v>
      </c>
    </row>
    <row r="413" spans="1:25" outlineLevel="1" x14ac:dyDescent="0.3">
      <c r="B413" t="s">
        <v>14</v>
      </c>
      <c r="C413" t="s">
        <v>15</v>
      </c>
      <c r="D413" t="s">
        <v>22</v>
      </c>
      <c r="E413" s="3">
        <f t="shared" si="330"/>
        <v>63799</v>
      </c>
      <c r="F413" s="3">
        <f t="shared" si="330"/>
        <v>64531</v>
      </c>
      <c r="G413" s="3">
        <f t="shared" si="330"/>
        <v>65548</v>
      </c>
      <c r="H413" s="3">
        <f t="shared" si="330"/>
        <v>61944</v>
      </c>
      <c r="I413" s="3">
        <f t="shared" si="330"/>
        <v>62162</v>
      </c>
      <c r="J413" s="3">
        <f t="shared" si="330"/>
        <v>63159</v>
      </c>
      <c r="K413" s="3">
        <f t="shared" si="330"/>
        <v>64021</v>
      </c>
      <c r="L413" s="3">
        <f t="shared" si="330"/>
        <v>64898</v>
      </c>
      <c r="M413" s="3">
        <f t="shared" si="330"/>
        <v>65994</v>
      </c>
      <c r="N413" s="3">
        <f t="shared" si="330"/>
        <v>66882.582999999999</v>
      </c>
      <c r="O413" s="3">
        <f t="shared" si="330"/>
        <v>67717.334000000003</v>
      </c>
      <c r="P413" s="3">
        <f t="shared" si="330"/>
        <v>68092</v>
      </c>
      <c r="Q413" s="3">
        <f t="shared" si="330"/>
        <v>68286.230196788922</v>
      </c>
      <c r="R413" s="3">
        <f t="shared" si="330"/>
        <v>68297.985075932665</v>
      </c>
      <c r="S413" s="3">
        <f t="shared" si="330"/>
        <v>68208.343970520509</v>
      </c>
      <c r="T413" s="3">
        <f t="shared" si="330"/>
        <v>67934.938599013403</v>
      </c>
      <c r="U413" s="3">
        <f t="shared" si="331"/>
        <v>67447.451058973777</v>
      </c>
      <c r="V413" s="3">
        <f t="shared" si="331"/>
        <v>66701.158442471045</v>
      </c>
      <c r="W413" s="3">
        <f t="shared" si="331"/>
        <v>65651.89945910743</v>
      </c>
      <c r="X413" s="3">
        <f t="shared" si="331"/>
        <v>64241.391499078025</v>
      </c>
      <c r="Y413" s="3">
        <f t="shared" si="331"/>
        <v>62394.16245284005</v>
      </c>
    </row>
    <row r="414" spans="1:25" outlineLevel="1" x14ac:dyDescent="0.3">
      <c r="B414" t="s">
        <v>16</v>
      </c>
      <c r="C414" t="s">
        <v>17</v>
      </c>
      <c r="D414" t="s">
        <v>22</v>
      </c>
      <c r="E414" s="3">
        <f t="shared" si="330"/>
        <v>44107</v>
      </c>
      <c r="F414" s="3">
        <f t="shared" si="330"/>
        <v>43811.5</v>
      </c>
      <c r="G414" s="3">
        <f t="shared" si="330"/>
        <v>43949</v>
      </c>
      <c r="H414" s="3">
        <f t="shared" si="330"/>
        <v>44113.5</v>
      </c>
      <c r="I414" s="3">
        <f t="shared" si="330"/>
        <v>44445.5</v>
      </c>
      <c r="J414" s="3">
        <f t="shared" si="330"/>
        <v>45031.5</v>
      </c>
      <c r="K414" s="3">
        <f t="shared" si="330"/>
        <v>45626</v>
      </c>
      <c r="L414" s="3">
        <f t="shared" si="330"/>
        <v>46162</v>
      </c>
      <c r="M414" s="3">
        <f t="shared" si="330"/>
        <v>46643</v>
      </c>
      <c r="N414" s="3">
        <f t="shared" si="330"/>
        <v>46973.5</v>
      </c>
      <c r="O414" s="3">
        <f t="shared" si="330"/>
        <v>47027</v>
      </c>
      <c r="P414" s="3">
        <f t="shared" si="330"/>
        <v>46891</v>
      </c>
      <c r="Q414" s="3">
        <f t="shared" si="330"/>
        <v>46431.0669033452</v>
      </c>
      <c r="R414" s="3">
        <f t="shared" si="330"/>
        <v>46154.862119339799</v>
      </c>
      <c r="S414" s="3">
        <f t="shared" si="330"/>
        <v>45919.283861826458</v>
      </c>
      <c r="T414" s="3">
        <f t="shared" si="330"/>
        <v>45652.876482845946</v>
      </c>
      <c r="U414" s="3">
        <f t="shared" si="331"/>
        <v>45339.932842957765</v>
      </c>
      <c r="V414" s="3">
        <f t="shared" si="331"/>
        <v>44964.074376305725</v>
      </c>
      <c r="W414" s="3">
        <f t="shared" si="331"/>
        <v>44508.666352958171</v>
      </c>
      <c r="X414" s="3">
        <f t="shared" si="331"/>
        <v>43954.389482052218</v>
      </c>
      <c r="Y414" s="3">
        <f t="shared" si="331"/>
        <v>43279.271700245576</v>
      </c>
    </row>
    <row r="415" spans="1:25" outlineLevel="1" x14ac:dyDescent="0.3">
      <c r="B415" t="s">
        <v>16</v>
      </c>
      <c r="C415" t="s">
        <v>18</v>
      </c>
      <c r="D415" t="s">
        <v>22</v>
      </c>
      <c r="E415" s="3">
        <f t="shared" si="330"/>
        <v>58913</v>
      </c>
      <c r="F415" s="3">
        <f t="shared" si="330"/>
        <v>59264.5</v>
      </c>
      <c r="G415" s="3">
        <f t="shared" si="330"/>
        <v>59920</v>
      </c>
      <c r="H415" s="3">
        <f t="shared" si="330"/>
        <v>60694.5</v>
      </c>
      <c r="I415" s="3">
        <f t="shared" si="330"/>
        <v>61560</v>
      </c>
      <c r="J415" s="3">
        <f t="shared" si="330"/>
        <v>62564</v>
      </c>
      <c r="K415" s="3">
        <f t="shared" si="330"/>
        <v>63663.5</v>
      </c>
      <c r="L415" s="3">
        <f t="shared" si="330"/>
        <v>64715</v>
      </c>
      <c r="M415" s="3">
        <f t="shared" si="330"/>
        <v>65591</v>
      </c>
      <c r="N415" s="3">
        <f t="shared" si="330"/>
        <v>66204</v>
      </c>
      <c r="O415" s="3">
        <f t="shared" si="330"/>
        <v>66595.5</v>
      </c>
      <c r="P415" s="3">
        <f t="shared" si="330"/>
        <v>66698</v>
      </c>
      <c r="Q415" s="3">
        <f t="shared" si="330"/>
        <v>66295.9330966548</v>
      </c>
      <c r="R415" s="3">
        <f t="shared" si="330"/>
        <v>66153.137880660201</v>
      </c>
      <c r="S415" s="3">
        <f t="shared" si="330"/>
        <v>66066.716138173535</v>
      </c>
      <c r="T415" s="3">
        <f t="shared" si="330"/>
        <v>65934.123517154061</v>
      </c>
      <c r="U415" s="3">
        <f t="shared" si="331"/>
        <v>65732.067157042242</v>
      </c>
      <c r="V415" s="3">
        <f t="shared" si="331"/>
        <v>65435.925623694282</v>
      </c>
      <c r="W415" s="3">
        <f t="shared" si="331"/>
        <v>65020.333647041836</v>
      </c>
      <c r="X415" s="3">
        <f t="shared" si="331"/>
        <v>64455.610517947796</v>
      </c>
      <c r="Y415" s="3">
        <f t="shared" si="331"/>
        <v>63707.728299754424</v>
      </c>
    </row>
    <row r="416" spans="1:25" outlineLevel="1" x14ac:dyDescent="0.3">
      <c r="B416" t="s">
        <v>19</v>
      </c>
      <c r="C416" t="s">
        <v>19</v>
      </c>
      <c r="D416" t="s">
        <v>22</v>
      </c>
      <c r="E416" s="3">
        <f t="shared" si="330"/>
        <v>10225.75</v>
      </c>
      <c r="F416" s="3">
        <f t="shared" si="330"/>
        <v>10138</v>
      </c>
      <c r="G416" s="3">
        <f t="shared" si="330"/>
        <v>9900.75</v>
      </c>
      <c r="H416" s="3">
        <f t="shared" si="330"/>
        <v>9894</v>
      </c>
      <c r="I416" s="3">
        <f t="shared" si="330"/>
        <v>9909.5</v>
      </c>
      <c r="J416" s="3">
        <f t="shared" si="330"/>
        <v>9951.5</v>
      </c>
      <c r="K416" s="3">
        <f t="shared" si="330"/>
        <v>10028.5</v>
      </c>
      <c r="L416" s="3">
        <f t="shared" si="330"/>
        <v>10067</v>
      </c>
      <c r="M416" s="3">
        <f t="shared" si="330"/>
        <v>10093.687</v>
      </c>
      <c r="N416" s="3">
        <f t="shared" si="330"/>
        <v>10076.99</v>
      </c>
      <c r="O416" s="3">
        <f t="shared" si="330"/>
        <v>10049.138455232049</v>
      </c>
      <c r="P416" s="3">
        <f t="shared" si="330"/>
        <v>9982.054365696149</v>
      </c>
      <c r="Q416" s="3">
        <f t="shared" si="330"/>
        <v>9826</v>
      </c>
      <c r="R416" s="3">
        <f t="shared" si="330"/>
        <v>9734.25</v>
      </c>
      <c r="S416" s="3">
        <f t="shared" si="330"/>
        <v>9643.4999999999982</v>
      </c>
      <c r="T416" s="3">
        <f t="shared" si="330"/>
        <v>9553.75</v>
      </c>
      <c r="U416" s="3">
        <f t="shared" si="331"/>
        <v>9465.0000000000018</v>
      </c>
      <c r="V416" s="3">
        <f t="shared" si="331"/>
        <v>9377.2040687256249</v>
      </c>
      <c r="W416" s="3">
        <f t="shared" si="331"/>
        <v>9290.2225194426173</v>
      </c>
      <c r="X416" s="3">
        <f t="shared" si="331"/>
        <v>9204.0477980648448</v>
      </c>
      <c r="Y416" s="3">
        <f t="shared" si="331"/>
        <v>9118.6739755118706</v>
      </c>
    </row>
    <row r="417" spans="1:47" outlineLevel="1" x14ac:dyDescent="0.3">
      <c r="B417" t="s">
        <v>20</v>
      </c>
      <c r="C417" t="s">
        <v>20</v>
      </c>
      <c r="D417" t="s">
        <v>20</v>
      </c>
      <c r="E417" s="3" t="s">
        <v>20</v>
      </c>
      <c r="F417" s="3" t="s">
        <v>20</v>
      </c>
      <c r="G417" s="3" t="s">
        <v>20</v>
      </c>
      <c r="H417" s="3" t="s">
        <v>20</v>
      </c>
      <c r="I417" s="3" t="s">
        <v>20</v>
      </c>
      <c r="J417" s="3" t="s">
        <v>20</v>
      </c>
      <c r="K417" s="3" t="s">
        <v>20</v>
      </c>
      <c r="L417" s="3" t="s">
        <v>20</v>
      </c>
      <c r="M417" s="3" t="s">
        <v>20</v>
      </c>
      <c r="N417" s="3" t="s">
        <v>20</v>
      </c>
      <c r="O417" s="3" t="s">
        <v>20</v>
      </c>
      <c r="P417" s="3" t="s">
        <v>20</v>
      </c>
      <c r="Q417" s="3" t="s">
        <v>20</v>
      </c>
      <c r="R417" s="3" t="s">
        <v>20</v>
      </c>
      <c r="S417" s="3" t="s">
        <v>20</v>
      </c>
      <c r="T417" s="3" t="s">
        <v>20</v>
      </c>
      <c r="U417" s="3" t="s">
        <v>20</v>
      </c>
      <c r="V417" s="3" t="s">
        <v>20</v>
      </c>
      <c r="W417" s="3" t="s">
        <v>20</v>
      </c>
      <c r="X417" s="3" t="s">
        <v>20</v>
      </c>
      <c r="Y417" s="3" t="s">
        <v>20</v>
      </c>
    </row>
    <row r="418" spans="1:47" outlineLevel="1" x14ac:dyDescent="0.3">
      <c r="C418" t="s">
        <v>22</v>
      </c>
      <c r="D418" t="s">
        <v>22</v>
      </c>
      <c r="E418" s="3">
        <f>SUM(E412:E417)</f>
        <v>269629</v>
      </c>
      <c r="F418" s="3">
        <f t="shared" ref="F418:T418" si="332">SUM(F412:F417)</f>
        <v>272147.25</v>
      </c>
      <c r="G418" s="3">
        <f t="shared" si="332"/>
        <v>277228.25</v>
      </c>
      <c r="H418" s="3">
        <f t="shared" si="332"/>
        <v>280393</v>
      </c>
      <c r="I418" s="3">
        <f t="shared" si="332"/>
        <v>284538.5</v>
      </c>
      <c r="J418" s="3">
        <f t="shared" si="332"/>
        <v>289523.75</v>
      </c>
      <c r="K418" s="3">
        <f t="shared" si="332"/>
        <v>294464</v>
      </c>
      <c r="L418" s="3">
        <f t="shared" si="332"/>
        <v>299463.75</v>
      </c>
      <c r="M418" s="3">
        <f t="shared" si="332"/>
        <v>304232.43699999998</v>
      </c>
      <c r="N418" s="3">
        <f t="shared" si="332"/>
        <v>307933.82299999997</v>
      </c>
      <c r="O418" s="3">
        <f t="shared" si="332"/>
        <v>310571.22245523205</v>
      </c>
      <c r="P418" s="3">
        <f t="shared" si="332"/>
        <v>311846.80436569615</v>
      </c>
      <c r="Q418" s="3">
        <f t="shared" si="332"/>
        <v>311417.48019678891</v>
      </c>
      <c r="R418" s="3">
        <f t="shared" si="332"/>
        <v>310089.48507593264</v>
      </c>
      <c r="S418" s="3">
        <f t="shared" si="332"/>
        <v>308282.09397052054</v>
      </c>
      <c r="T418" s="3">
        <f t="shared" si="332"/>
        <v>305853.68859901343</v>
      </c>
      <c r="U418" s="3">
        <f t="shared" ref="U418:Y418" si="333">SUM(U412:U417)</f>
        <v>303058.45105897379</v>
      </c>
      <c r="V418" s="3">
        <f t="shared" si="333"/>
        <v>299699.84829521767</v>
      </c>
      <c r="W418" s="3">
        <f t="shared" si="333"/>
        <v>295869.91617307934</v>
      </c>
      <c r="X418" s="3">
        <f t="shared" si="333"/>
        <v>291460.8844303005</v>
      </c>
      <c r="Y418" s="3">
        <f t="shared" si="333"/>
        <v>286341.37956060283</v>
      </c>
    </row>
    <row r="420" spans="1:47" x14ac:dyDescent="0.3">
      <c r="A420" s="65" t="s">
        <v>74</v>
      </c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</row>
    <row r="421" spans="1:47" hidden="1" outlineLevel="1" x14ac:dyDescent="0.3">
      <c r="E421" s="19">
        <f>E$1</f>
        <v>2013</v>
      </c>
      <c r="F421" s="19">
        <f t="shared" ref="F421:Y421" si="334">F$1</f>
        <v>2014</v>
      </c>
      <c r="G421" s="19">
        <f t="shared" si="334"/>
        <v>2015</v>
      </c>
      <c r="H421" s="19">
        <f t="shared" si="334"/>
        <v>2016</v>
      </c>
      <c r="I421" s="19">
        <f t="shared" si="334"/>
        <v>2017</v>
      </c>
      <c r="J421" s="19">
        <f t="shared" si="334"/>
        <v>2018</v>
      </c>
      <c r="K421" s="19">
        <f t="shared" si="334"/>
        <v>2019</v>
      </c>
      <c r="L421" s="19">
        <f t="shared" si="334"/>
        <v>2020</v>
      </c>
      <c r="M421" s="19">
        <f t="shared" si="334"/>
        <v>2021</v>
      </c>
      <c r="N421" s="19">
        <f t="shared" si="334"/>
        <v>2022</v>
      </c>
      <c r="O421" s="19">
        <f t="shared" si="334"/>
        <v>2023</v>
      </c>
      <c r="P421" s="19">
        <f t="shared" si="334"/>
        <v>2024</v>
      </c>
      <c r="Q421" s="19">
        <f t="shared" si="334"/>
        <v>2025</v>
      </c>
      <c r="R421" s="19">
        <f t="shared" si="334"/>
        <v>2026</v>
      </c>
      <c r="S421" s="19">
        <f t="shared" si="334"/>
        <v>2027</v>
      </c>
      <c r="T421" s="19">
        <f t="shared" si="334"/>
        <v>2028</v>
      </c>
      <c r="U421" s="19">
        <f t="shared" si="334"/>
        <v>2029</v>
      </c>
      <c r="V421" s="19">
        <f t="shared" si="334"/>
        <v>2030</v>
      </c>
      <c r="W421" s="19">
        <f t="shared" si="334"/>
        <v>2031</v>
      </c>
      <c r="X421" s="19">
        <f t="shared" si="334"/>
        <v>2032</v>
      </c>
      <c r="Y421" s="19">
        <f t="shared" si="334"/>
        <v>2033</v>
      </c>
    </row>
    <row r="422" spans="1:47" hidden="1" outlineLevel="1" x14ac:dyDescent="0.3">
      <c r="A422" s="12">
        <f>_xlfn.XLOOKUP(B422,$B$319:$B$322,$C$319:$C$322)</f>
        <v>0.75</v>
      </c>
      <c r="B422" t="s">
        <v>12</v>
      </c>
      <c r="C422" t="s">
        <v>13</v>
      </c>
      <c r="D422" t="s">
        <v>2</v>
      </c>
      <c r="E422" s="3"/>
      <c r="F422" s="17">
        <f>F391/E391-1</f>
        <v>2.014303598923628E-2</v>
      </c>
      <c r="G422" s="17">
        <f t="shared" ref="G422:T422" si="335">G391/F391-1</f>
        <v>3.7857158978062744E-2</v>
      </c>
      <c r="H422" s="17">
        <f t="shared" si="335"/>
        <v>6.0921542990570288E-2</v>
      </c>
      <c r="I422" s="17">
        <f t="shared" si="335"/>
        <v>2.6474845949858494E-2</v>
      </c>
      <c r="J422" s="17">
        <f t="shared" si="335"/>
        <v>2.2834150383897356E-2</v>
      </c>
      <c r="K422" s="17">
        <f t="shared" si="335"/>
        <v>2.2485455468353344E-2</v>
      </c>
      <c r="L422" s="17">
        <f t="shared" si="335"/>
        <v>2.3886011599322243E-2</v>
      </c>
      <c r="M422" s="17">
        <f t="shared" si="335"/>
        <v>2.1452314463004551E-2</v>
      </c>
      <c r="N422" s="17">
        <f t="shared" si="335"/>
        <v>1.7663127195054251E-2</v>
      </c>
      <c r="O422" s="17">
        <f t="shared" si="335"/>
        <v>1.3084690575659197E-2</v>
      </c>
      <c r="P422" s="17">
        <f t="shared" si="335"/>
        <v>9.3913217743077926E-3</v>
      </c>
      <c r="Q422" s="17">
        <f t="shared" si="335"/>
        <v>4.4580082571996638E-3</v>
      </c>
      <c r="R422" s="17">
        <f t="shared" si="335"/>
        <v>-5.7350625742211836E-3</v>
      </c>
      <c r="S422" s="17">
        <f t="shared" si="335"/>
        <v>-9.7869868739312027E-3</v>
      </c>
      <c r="T422" s="17">
        <f t="shared" si="335"/>
        <v>-1.2983833209895934E-2</v>
      </c>
      <c r="U422" s="17">
        <f t="shared" ref="U422:U436" si="336">U391/T391-1</f>
        <v>-1.3532406717043699E-2</v>
      </c>
      <c r="V422" s="17">
        <f t="shared" ref="V422:V436" si="337">V391/U391-1</f>
        <v>-1.5063388923248988E-2</v>
      </c>
      <c r="W422" s="17">
        <f t="shared" ref="W422:W436" si="338">W391/V391-1</f>
        <v>-1.5086001747577904E-2</v>
      </c>
      <c r="X422" s="17">
        <f t="shared" ref="X422:X436" si="339">X391/W391-1</f>
        <v>-1.5108142044711892E-2</v>
      </c>
      <c r="Y422" s="17">
        <f t="shared" ref="Y422:Y436" si="340">Y391/X391-1</f>
        <v>-1.5124546274225215E-2</v>
      </c>
    </row>
    <row r="423" spans="1:47" hidden="1" outlineLevel="1" x14ac:dyDescent="0.3">
      <c r="A423" s="12">
        <f t="shared" ref="A423:A436" si="341">_xlfn.XLOOKUP(B423,$B$319:$B$322,$C$319:$C$322)</f>
        <v>1</v>
      </c>
      <c r="B423" t="s">
        <v>14</v>
      </c>
      <c r="C423" t="s">
        <v>15</v>
      </c>
      <c r="D423" t="s">
        <v>2</v>
      </c>
      <c r="E423" s="3"/>
      <c r="F423" s="17">
        <f t="shared" ref="F423:T436" si="342">F392/E392-1</f>
        <v>1.1444251104269831E-2</v>
      </c>
      <c r="G423" s="17">
        <f t="shared" si="342"/>
        <v>1.5830741745517019E-2</v>
      </c>
      <c r="H423" s="17">
        <f t="shared" si="342"/>
        <v>-5.7174029865329157E-2</v>
      </c>
      <c r="I423" s="17">
        <f t="shared" si="342"/>
        <v>3.4025354934539287E-3</v>
      </c>
      <c r="J423" s="17">
        <f t="shared" si="342"/>
        <v>1.6300886479043042E-2</v>
      </c>
      <c r="K423" s="17">
        <f t="shared" si="342"/>
        <v>1.3464991023339312E-2</v>
      </c>
      <c r="L423" s="17">
        <f t="shared" si="342"/>
        <v>1.450607483663946E-2</v>
      </c>
      <c r="M423" s="17">
        <f t="shared" si="342"/>
        <v>1.8005106663371961E-2</v>
      </c>
      <c r="N423" s="17">
        <f t="shared" si="342"/>
        <v>1.4400417489239148E-2</v>
      </c>
      <c r="O423" s="17">
        <f t="shared" si="342"/>
        <v>1.3268107153727948E-2</v>
      </c>
      <c r="P423" s="17">
        <f t="shared" si="342"/>
        <v>5.8302100355784869E-3</v>
      </c>
      <c r="Q423" s="17">
        <f t="shared" si="342"/>
        <v>3.5064404484252965E-3</v>
      </c>
      <c r="R423" s="17">
        <f t="shared" si="342"/>
        <v>8.1775918795323754E-4</v>
      </c>
      <c r="S423" s="17">
        <f t="shared" si="342"/>
        <v>-6.7437526879687848E-4</v>
      </c>
      <c r="T423" s="17">
        <f t="shared" si="342"/>
        <v>-3.3784388944974042E-3</v>
      </c>
      <c r="U423" s="17">
        <f t="shared" si="336"/>
        <v>-6.5542294159944836E-3</v>
      </c>
      <c r="V423" s="17">
        <f t="shared" si="337"/>
        <v>-1.0451952380282847E-2</v>
      </c>
      <c r="W423" s="17">
        <f t="shared" si="338"/>
        <v>-1.5126986887414762E-2</v>
      </c>
      <c r="X423" s="17">
        <f t="shared" si="339"/>
        <v>-2.0890521058458456E-2</v>
      </c>
      <c r="Y423" s="17">
        <f t="shared" si="340"/>
        <v>-2.8170785339345361E-2</v>
      </c>
    </row>
    <row r="424" spans="1:47" hidden="1" outlineLevel="1" x14ac:dyDescent="0.3">
      <c r="A424" s="12">
        <f t="shared" si="341"/>
        <v>1</v>
      </c>
      <c r="B424" t="s">
        <v>16</v>
      </c>
      <c r="C424" t="s">
        <v>17</v>
      </c>
      <c r="D424" t="s">
        <v>2</v>
      </c>
      <c r="E424" s="3"/>
      <c r="F424" s="17">
        <f t="shared" si="342"/>
        <v>-7.022209779768529E-3</v>
      </c>
      <c r="G424" s="17">
        <f t="shared" si="342"/>
        <v>3.1835161995159567E-3</v>
      </c>
      <c r="H424" s="17">
        <f t="shared" si="342"/>
        <v>3.7120741946439217E-3</v>
      </c>
      <c r="I424" s="17">
        <f t="shared" si="342"/>
        <v>7.3966913223044717E-3</v>
      </c>
      <c r="J424" s="17">
        <f t="shared" si="342"/>
        <v>1.3179228239218022E-2</v>
      </c>
      <c r="K424" s="17">
        <f t="shared" si="342"/>
        <v>1.3247833939144638E-2</v>
      </c>
      <c r="L424" s="17">
        <f t="shared" si="342"/>
        <v>1.1811156861639027E-2</v>
      </c>
      <c r="M424" s="17">
        <f t="shared" si="342"/>
        <v>1.0547205993845621E-2</v>
      </c>
      <c r="N424" s="17">
        <f t="shared" si="342"/>
        <v>7.1162205697390402E-3</v>
      </c>
      <c r="O424" s="17">
        <f t="shared" si="342"/>
        <v>1.0407195206116882E-3</v>
      </c>
      <c r="P424" s="17">
        <f t="shared" si="342"/>
        <v>-3.1955175206286324E-3</v>
      </c>
      <c r="Q424" s="17">
        <f t="shared" si="342"/>
        <v>-9.9334347354866903E-3</v>
      </c>
      <c r="R424" s="17">
        <f t="shared" si="342"/>
        <v>-6.0750714578449161E-3</v>
      </c>
      <c r="S424" s="17">
        <f t="shared" si="342"/>
        <v>-5.2315596817888999E-3</v>
      </c>
      <c r="T424" s="17">
        <f t="shared" si="342"/>
        <v>-5.9300368537480441E-3</v>
      </c>
      <c r="U424" s="17">
        <f t="shared" si="336"/>
        <v>-6.9841117978650669E-3</v>
      </c>
      <c r="V424" s="17">
        <f t="shared" si="337"/>
        <v>-8.4198690225695261E-3</v>
      </c>
      <c r="W424" s="17">
        <f t="shared" si="338"/>
        <v>-1.0259108729398836E-2</v>
      </c>
      <c r="X424" s="17">
        <f t="shared" si="339"/>
        <v>-1.2584776847465173E-2</v>
      </c>
      <c r="Y424" s="17">
        <f t="shared" si="340"/>
        <v>-1.5491666300791018E-2</v>
      </c>
    </row>
    <row r="425" spans="1:47" hidden="1" outlineLevel="1" x14ac:dyDescent="0.3">
      <c r="A425" s="12">
        <f t="shared" si="341"/>
        <v>1</v>
      </c>
      <c r="B425" t="s">
        <v>16</v>
      </c>
      <c r="C425" t="s">
        <v>18</v>
      </c>
      <c r="D425" t="s">
        <v>2</v>
      </c>
      <c r="E425" s="3"/>
      <c r="F425" s="17">
        <f t="shared" si="342"/>
        <v>5.7432196890470077E-3</v>
      </c>
      <c r="G425" s="17">
        <f t="shared" si="342"/>
        <v>1.1004913217160794E-2</v>
      </c>
      <c r="H425" s="17">
        <f t="shared" si="342"/>
        <v>1.2967867458623772E-2</v>
      </c>
      <c r="I425" s="17">
        <f t="shared" si="342"/>
        <v>1.4316416496031659E-2</v>
      </c>
      <c r="J425" s="17">
        <f t="shared" si="342"/>
        <v>1.6433373930162309E-2</v>
      </c>
      <c r="K425" s="17">
        <f t="shared" si="342"/>
        <v>1.778445276081686E-2</v>
      </c>
      <c r="L425" s="17">
        <f t="shared" si="342"/>
        <v>1.6965689634318437E-2</v>
      </c>
      <c r="M425" s="17">
        <f t="shared" si="342"/>
        <v>1.4026435350740218E-2</v>
      </c>
      <c r="N425" s="17">
        <f t="shared" si="342"/>
        <v>9.5317778055798996E-3</v>
      </c>
      <c r="O425" s="17">
        <f t="shared" si="342"/>
        <v>5.9795363535672941E-3</v>
      </c>
      <c r="P425" s="17">
        <f t="shared" si="342"/>
        <v>1.655386937072123E-3</v>
      </c>
      <c r="Q425" s="17">
        <f t="shared" si="342"/>
        <v>-5.9083036632332497E-3</v>
      </c>
      <c r="R425" s="17">
        <f t="shared" si="342"/>
        <v>-2.0342541494720034E-3</v>
      </c>
      <c r="S425" s="17">
        <f t="shared" si="342"/>
        <v>-1.1873130631262496E-3</v>
      </c>
      <c r="T425" s="17">
        <f t="shared" si="342"/>
        <v>-1.8886299049287736E-3</v>
      </c>
      <c r="U425" s="17">
        <f t="shared" si="336"/>
        <v>-2.9469902071810328E-3</v>
      </c>
      <c r="V425" s="17">
        <f t="shared" si="337"/>
        <v>-4.3885845252895628E-3</v>
      </c>
      <c r="W425" s="17">
        <f t="shared" si="338"/>
        <v>-6.2353016898499813E-3</v>
      </c>
      <c r="X425" s="17">
        <f t="shared" si="339"/>
        <v>-8.570424847945346E-3</v>
      </c>
      <c r="Y425" s="17">
        <f t="shared" si="340"/>
        <v>-1.1489132305709138E-2</v>
      </c>
    </row>
    <row r="426" spans="1:47" hidden="1" outlineLevel="1" x14ac:dyDescent="0.3">
      <c r="A426" s="12">
        <f t="shared" si="341"/>
        <v>0.75</v>
      </c>
      <c r="B426" t="s">
        <v>19</v>
      </c>
      <c r="C426" t="s">
        <v>19</v>
      </c>
      <c r="D426" t="s">
        <v>2</v>
      </c>
      <c r="E426" s="3"/>
      <c r="F426" s="17">
        <f t="shared" si="342"/>
        <v>-8.8414255556935606E-3</v>
      </c>
      <c r="G426" s="17">
        <f t="shared" si="342"/>
        <v>-2.3728983437319884E-2</v>
      </c>
      <c r="H426" s="17">
        <f t="shared" si="342"/>
        <v>-7.9564704070633763E-4</v>
      </c>
      <c r="I426" s="17">
        <f t="shared" si="342"/>
        <v>1.5155017852097608E-3</v>
      </c>
      <c r="J426" s="17">
        <f t="shared" si="342"/>
        <v>4.2318543216208759E-3</v>
      </c>
      <c r="K426" s="17">
        <f t="shared" si="342"/>
        <v>7.6363172008684366E-3</v>
      </c>
      <c r="L426" s="17">
        <f t="shared" si="342"/>
        <v>3.8018958787449098E-3</v>
      </c>
      <c r="M426" s="17">
        <f t="shared" si="342"/>
        <v>2.370164629835525E-3</v>
      </c>
      <c r="N426" s="17">
        <f t="shared" si="342"/>
        <v>-1.7409751072778867E-3</v>
      </c>
      <c r="O426" s="17">
        <f t="shared" si="342"/>
        <v>-2.8198101164066403E-3</v>
      </c>
      <c r="P426" s="17">
        <f t="shared" si="342"/>
        <v>-6.8368355616962306E-3</v>
      </c>
      <c r="Q426" s="17">
        <f t="shared" si="342"/>
        <v>-1.5735975750982178E-2</v>
      </c>
      <c r="R426" s="17">
        <f t="shared" si="342"/>
        <v>-9.4410980473105255E-3</v>
      </c>
      <c r="S426" s="17">
        <f t="shared" si="342"/>
        <v>-9.4270322660398032E-3</v>
      </c>
      <c r="T426" s="17">
        <f t="shared" si="342"/>
        <v>-9.4117253870518169E-3</v>
      </c>
      <c r="U426" s="17">
        <f t="shared" si="336"/>
        <v>-9.3951469668097642E-3</v>
      </c>
      <c r="V426" s="17">
        <f t="shared" si="337"/>
        <v>-9.3821180444234598E-3</v>
      </c>
      <c r="W426" s="17">
        <f t="shared" si="338"/>
        <v>-9.3827869808287279E-3</v>
      </c>
      <c r="X426" s="17">
        <f t="shared" si="339"/>
        <v>-9.3834600737103813E-3</v>
      </c>
      <c r="Y426" s="17">
        <f t="shared" si="340"/>
        <v>-9.3839684400349732E-3</v>
      </c>
    </row>
    <row r="427" spans="1:47" hidden="1" outlineLevel="1" x14ac:dyDescent="0.3">
      <c r="A427" s="12">
        <f t="shared" si="341"/>
        <v>0.75</v>
      </c>
      <c r="B427" t="s">
        <v>12</v>
      </c>
      <c r="C427" t="s">
        <v>13</v>
      </c>
      <c r="D427" t="s">
        <v>3</v>
      </c>
      <c r="E427" s="3"/>
      <c r="F427" s="17">
        <f t="shared" si="342"/>
        <v>1.3449259611465925E-2</v>
      </c>
      <c r="G427" s="17">
        <f t="shared" si="342"/>
        <v>2.7256478999106326E-2</v>
      </c>
      <c r="H427" s="17">
        <f t="shared" si="342"/>
        <v>3.9016963897346768E-2</v>
      </c>
      <c r="I427" s="17">
        <f t="shared" si="342"/>
        <v>2.2355255996985735E-2</v>
      </c>
      <c r="J427" s="17">
        <f t="shared" si="342"/>
        <v>1.1670283772163392E-2</v>
      </c>
      <c r="K427" s="17">
        <f t="shared" si="342"/>
        <v>3.2380798186681936E-4</v>
      </c>
      <c r="L427" s="17">
        <f t="shared" si="342"/>
        <v>-1.2138868657440849E-3</v>
      </c>
      <c r="M427" s="17">
        <f t="shared" si="342"/>
        <v>-1.4989466861125011E-3</v>
      </c>
      <c r="N427" s="17">
        <f t="shared" si="342"/>
        <v>-7.8305676147198966E-3</v>
      </c>
      <c r="O427" s="17">
        <f t="shared" si="342"/>
        <v>-1.1940786783348312E-2</v>
      </c>
      <c r="P427" s="17">
        <f t="shared" si="342"/>
        <v>-9.5935433692354577E-3</v>
      </c>
      <c r="Q427" s="17">
        <f t="shared" si="342"/>
        <v>-1.8583315805545952E-2</v>
      </c>
      <c r="R427" s="17">
        <f t="shared" si="342"/>
        <v>-2.8577393353330538E-2</v>
      </c>
      <c r="S427" s="17">
        <f t="shared" si="342"/>
        <v>-3.2535196575165126E-2</v>
      </c>
      <c r="T427" s="17">
        <f t="shared" si="342"/>
        <v>-3.5676133086578909E-2</v>
      </c>
      <c r="U427" s="17">
        <f t="shared" si="336"/>
        <v>-3.6203825295091141E-2</v>
      </c>
      <c r="V427" s="17">
        <f t="shared" si="337"/>
        <v>-3.7708043457418072E-2</v>
      </c>
      <c r="W427" s="17">
        <f t="shared" si="338"/>
        <v>-3.7730138385381751E-2</v>
      </c>
      <c r="X427" s="17">
        <f t="shared" si="339"/>
        <v>-3.7751771612346663E-2</v>
      </c>
      <c r="Y427" s="17">
        <f t="shared" si="340"/>
        <v>-3.7767890284014838E-2</v>
      </c>
    </row>
    <row r="428" spans="1:47" hidden="1" outlineLevel="1" x14ac:dyDescent="0.3">
      <c r="A428" s="12">
        <f t="shared" si="341"/>
        <v>1</v>
      </c>
      <c r="B428" t="s">
        <v>14</v>
      </c>
      <c r="C428" t="s">
        <v>15</v>
      </c>
      <c r="D428" t="s">
        <v>3</v>
      </c>
      <c r="E428" s="3"/>
      <c r="F428" s="17">
        <f t="shared" si="342"/>
        <v>1.584462049578339E-2</v>
      </c>
      <c r="G428" s="17">
        <f t="shared" si="342"/>
        <v>1.5597484276729467E-2</v>
      </c>
      <c r="H428" s="17">
        <f t="shared" si="342"/>
        <v>-2.0312112955164774E-2</v>
      </c>
      <c r="I428" s="17">
        <f t="shared" si="342"/>
        <v>5.3097345132744334E-3</v>
      </c>
      <c r="J428" s="17">
        <f t="shared" si="342"/>
        <v>1.2575452716297786E-2</v>
      </c>
      <c r="K428" s="17">
        <f t="shared" si="342"/>
        <v>1.6145057128663654E-2</v>
      </c>
      <c r="L428" s="17">
        <f t="shared" si="342"/>
        <v>1.4666340747984119E-3</v>
      </c>
      <c r="M428" s="17">
        <f t="shared" si="342"/>
        <v>0</v>
      </c>
      <c r="N428" s="17">
        <f t="shared" si="342"/>
        <v>-5.4918232853307103E-4</v>
      </c>
      <c r="O428" s="17">
        <f t="shared" si="342"/>
        <v>6.513218145185462E-4</v>
      </c>
      <c r="P428" s="17">
        <f t="shared" si="342"/>
        <v>6.3039715020485332E-4</v>
      </c>
      <c r="Q428" s="17">
        <f t="shared" si="342"/>
        <v>-7.3260183827793535E-3</v>
      </c>
      <c r="R428" s="17">
        <f t="shared" si="342"/>
        <v>-9.985676382522346E-3</v>
      </c>
      <c r="S428" s="17">
        <f t="shared" si="342"/>
        <v>-1.1461703832459258E-2</v>
      </c>
      <c r="T428" s="17">
        <f t="shared" si="342"/>
        <v>-1.4136578150825252E-2</v>
      </c>
      <c r="U428" s="17">
        <f t="shared" si="336"/>
        <v>-1.7278087257979524E-2</v>
      </c>
      <c r="V428" s="17">
        <f t="shared" si="337"/>
        <v>-2.1133735830072387E-2</v>
      </c>
      <c r="W428" s="17">
        <f t="shared" si="338"/>
        <v>-2.5758305171469598E-2</v>
      </c>
      <c r="X428" s="17">
        <f t="shared" si="339"/>
        <v>-3.1459624249402296E-2</v>
      </c>
      <c r="Y428" s="17">
        <f t="shared" si="340"/>
        <v>-3.8661300929927145E-2</v>
      </c>
    </row>
    <row r="429" spans="1:47" hidden="1" outlineLevel="1" x14ac:dyDescent="0.3">
      <c r="A429" s="12">
        <f t="shared" si="341"/>
        <v>1</v>
      </c>
      <c r="B429" t="s">
        <v>16</v>
      </c>
      <c r="C429" t="s">
        <v>17</v>
      </c>
      <c r="D429" t="s">
        <v>3</v>
      </c>
      <c r="E429" s="3"/>
      <c r="F429" s="17">
        <f t="shared" si="342"/>
        <v>6.110868616324705E-3</v>
      </c>
      <c r="G429" s="17">
        <f t="shared" si="342"/>
        <v>4.7722342733189649E-3</v>
      </c>
      <c r="H429" s="17">
        <f t="shared" si="342"/>
        <v>6.4766839378238572E-3</v>
      </c>
      <c r="I429" s="17">
        <f t="shared" si="342"/>
        <v>1.2441012441012367E-2</v>
      </c>
      <c r="J429" s="17">
        <f t="shared" si="342"/>
        <v>1.4830508474576343E-2</v>
      </c>
      <c r="K429" s="17">
        <f t="shared" si="342"/>
        <v>1.2943632567849583E-2</v>
      </c>
      <c r="L429" s="17">
        <f t="shared" si="342"/>
        <v>9.8928276999175058E-3</v>
      </c>
      <c r="M429" s="17">
        <f t="shared" si="342"/>
        <v>6.9387755102041648E-3</v>
      </c>
      <c r="N429" s="17">
        <f t="shared" si="342"/>
        <v>7.2963113092825438E-3</v>
      </c>
      <c r="O429" s="17">
        <f t="shared" si="342"/>
        <v>5.6338028169014009E-3</v>
      </c>
      <c r="P429" s="17">
        <f t="shared" si="342"/>
        <v>8.4033613445377853E-3</v>
      </c>
      <c r="Q429" s="17">
        <f t="shared" si="342"/>
        <v>-4.5309711905658911E-3</v>
      </c>
      <c r="R429" s="17">
        <f t="shared" si="342"/>
        <v>-6.5155410939021774E-4</v>
      </c>
      <c r="S429" s="17">
        <f t="shared" si="342"/>
        <v>1.9656042953020147E-4</v>
      </c>
      <c r="T429" s="17">
        <f t="shared" si="342"/>
        <v>-5.0572809975690802E-4</v>
      </c>
      <c r="U429" s="17">
        <f t="shared" si="336"/>
        <v>-1.5655547798266722E-3</v>
      </c>
      <c r="V429" s="17">
        <f t="shared" si="337"/>
        <v>-3.0091464535852985E-3</v>
      </c>
      <c r="W429" s="17">
        <f t="shared" si="338"/>
        <v>-4.8584222790102327E-3</v>
      </c>
      <c r="X429" s="17">
        <f t="shared" si="339"/>
        <v>-7.1967807935269246E-3</v>
      </c>
      <c r="Y429" s="17">
        <f t="shared" si="340"/>
        <v>-1.0119532174577506E-2</v>
      </c>
    </row>
    <row r="430" spans="1:47" hidden="1" outlineLevel="1" x14ac:dyDescent="0.3">
      <c r="A430" s="12">
        <f t="shared" si="341"/>
        <v>1</v>
      </c>
      <c r="B430" t="s">
        <v>16</v>
      </c>
      <c r="C430" t="s">
        <v>18</v>
      </c>
      <c r="D430" t="s">
        <v>3</v>
      </c>
      <c r="E430" s="3"/>
      <c r="F430" s="17">
        <f t="shared" si="342"/>
        <v>1.749375223134586E-2</v>
      </c>
      <c r="G430" s="17">
        <f t="shared" si="342"/>
        <v>1.4385964912280613E-2</v>
      </c>
      <c r="H430" s="17">
        <f t="shared" si="342"/>
        <v>1.3490141819439749E-2</v>
      </c>
      <c r="I430" s="17">
        <f t="shared" si="342"/>
        <v>1.5699658703071773E-2</v>
      </c>
      <c r="J430" s="17">
        <f t="shared" si="342"/>
        <v>1.4784946236559238E-2</v>
      </c>
      <c r="K430" s="17">
        <f t="shared" si="342"/>
        <v>1.0264900662251719E-2</v>
      </c>
      <c r="L430" s="17">
        <f t="shared" si="342"/>
        <v>6.5552277941649528E-4</v>
      </c>
      <c r="M430" s="17">
        <f t="shared" si="342"/>
        <v>-3.9305601048149619E-3</v>
      </c>
      <c r="N430" s="17">
        <f t="shared" si="342"/>
        <v>2.959552778691199E-3</v>
      </c>
      <c r="O430" s="17">
        <f t="shared" si="342"/>
        <v>4.2622950819672933E-3</v>
      </c>
      <c r="P430" s="17">
        <f t="shared" si="342"/>
        <v>-2.9382957884427352E-3</v>
      </c>
      <c r="Q430" s="17">
        <f t="shared" si="342"/>
        <v>-1.0152797932264201E-2</v>
      </c>
      <c r="R430" s="17">
        <f t="shared" si="342"/>
        <v>-6.2952895293676425E-3</v>
      </c>
      <c r="S430" s="17">
        <f t="shared" si="342"/>
        <v>-5.4519646452302339E-3</v>
      </c>
      <c r="T430" s="17">
        <f t="shared" si="342"/>
        <v>-6.1502870597310855E-3</v>
      </c>
      <c r="U430" s="17">
        <f t="shared" si="336"/>
        <v>-7.2041284586931154E-3</v>
      </c>
      <c r="V430" s="17">
        <f t="shared" si="337"/>
        <v>-8.6395675711555819E-3</v>
      </c>
      <c r="W430" s="17">
        <f t="shared" si="338"/>
        <v>-1.047839976851439E-2</v>
      </c>
      <c r="X430" s="17">
        <f t="shared" si="339"/>
        <v>-1.2803552602042578E-2</v>
      </c>
      <c r="Y430" s="17">
        <f t="shared" si="340"/>
        <v>-1.5709797993054275E-2</v>
      </c>
    </row>
    <row r="431" spans="1:47" hidden="1" outlineLevel="1" x14ac:dyDescent="0.3">
      <c r="A431" s="12">
        <f t="shared" si="341"/>
        <v>0.75</v>
      </c>
      <c r="B431" t="s">
        <v>19</v>
      </c>
      <c r="C431" t="s">
        <v>19</v>
      </c>
      <c r="D431" t="s">
        <v>3</v>
      </c>
      <c r="E431" s="3"/>
      <c r="F431" s="17">
        <f t="shared" si="342"/>
        <v>8.4745762711864181E-3</v>
      </c>
      <c r="G431" s="17">
        <f t="shared" si="342"/>
        <v>-5.0420168067226712E-3</v>
      </c>
      <c r="H431" s="17">
        <f t="shared" si="342"/>
        <v>8.445945945946054E-3</v>
      </c>
      <c r="I431" s="17">
        <f t="shared" si="342"/>
        <v>2.345058626465657E-2</v>
      </c>
      <c r="J431" s="17">
        <f t="shared" si="342"/>
        <v>0</v>
      </c>
      <c r="K431" s="17">
        <f t="shared" si="342"/>
        <v>1.4729950900163713E-2</v>
      </c>
      <c r="L431" s="17">
        <f t="shared" si="342"/>
        <v>6.4516129032257119E-3</v>
      </c>
      <c r="M431" s="17">
        <f t="shared" si="342"/>
        <v>2.0641025641025657E-2</v>
      </c>
      <c r="N431" s="17">
        <f t="shared" si="342"/>
        <v>3.6506092199470874E-3</v>
      </c>
      <c r="O431" s="17">
        <f t="shared" si="342"/>
        <v>6.193355072963147E-4</v>
      </c>
      <c r="P431" s="17">
        <f t="shared" si="342"/>
        <v>3.4020944647366047E-3</v>
      </c>
      <c r="Q431" s="17">
        <f t="shared" si="342"/>
        <v>-9.3935568995798802E-3</v>
      </c>
      <c r="R431" s="17">
        <f t="shared" si="342"/>
        <v>-3.0681955830148544E-3</v>
      </c>
      <c r="S431" s="17">
        <f t="shared" si="342"/>
        <v>-3.0540378195124118E-3</v>
      </c>
      <c r="T431" s="17">
        <f t="shared" si="342"/>
        <v>-3.0386309368832798E-3</v>
      </c>
      <c r="U431" s="17">
        <f t="shared" si="336"/>
        <v>-3.0219442952921227E-3</v>
      </c>
      <c r="V431" s="17">
        <f t="shared" si="337"/>
        <v>-3.0088535297262409E-3</v>
      </c>
      <c r="W431" s="17">
        <f t="shared" si="338"/>
        <v>-3.0095267748251331E-3</v>
      </c>
      <c r="X431" s="17">
        <f t="shared" si="339"/>
        <v>-3.0102042031717735E-3</v>
      </c>
      <c r="Y431" s="17">
        <f t="shared" si="340"/>
        <v>-3.0107150243230407E-3</v>
      </c>
    </row>
    <row r="432" spans="1:47" hidden="1" outlineLevel="1" x14ac:dyDescent="0.3">
      <c r="A432" s="12">
        <f t="shared" si="341"/>
        <v>0.75</v>
      </c>
      <c r="B432" t="s">
        <v>12</v>
      </c>
      <c r="C432" t="s">
        <v>13</v>
      </c>
      <c r="D432" t="s">
        <v>4</v>
      </c>
      <c r="E432" s="3"/>
      <c r="F432" s="17">
        <f t="shared" si="342"/>
        <v>-3.041825095057038E-2</v>
      </c>
      <c r="G432" s="17">
        <f t="shared" si="342"/>
        <v>5.2287581699346219E-3</v>
      </c>
      <c r="H432" s="17">
        <f t="shared" si="342"/>
        <v>4.811443433029905E-2</v>
      </c>
      <c r="I432" s="17">
        <f t="shared" si="342"/>
        <v>-1.1166253101737023E-2</v>
      </c>
      <c r="J432" s="17">
        <f t="shared" si="342"/>
        <v>-1.0037641154328703E-2</v>
      </c>
      <c r="K432" s="17">
        <f t="shared" si="342"/>
        <v>8.8719898605829073E-3</v>
      </c>
      <c r="L432" s="17">
        <f t="shared" si="342"/>
        <v>1.1306532663316604E-2</v>
      </c>
      <c r="M432" s="17">
        <f t="shared" si="342"/>
        <v>-1.2422360248447228E-2</v>
      </c>
      <c r="N432" s="17">
        <f t="shared" si="342"/>
        <v>-3.7735849056603765E-3</v>
      </c>
      <c r="O432" s="17">
        <f t="shared" si="342"/>
        <v>-1.2626262626262985E-3</v>
      </c>
      <c r="P432" s="17">
        <f t="shared" si="342"/>
        <v>-6.28898991434923E-3</v>
      </c>
      <c r="Q432" s="17">
        <f t="shared" si="342"/>
        <v>-1.3018637829259161E-2</v>
      </c>
      <c r="R432" s="17">
        <f t="shared" si="342"/>
        <v>-2.3060886930199587E-2</v>
      </c>
      <c r="S432" s="17">
        <f t="shared" si="342"/>
        <v>-2.7041417322450467E-2</v>
      </c>
      <c r="T432" s="17">
        <f t="shared" si="342"/>
        <v>-3.0195913362395133E-2</v>
      </c>
      <c r="U432" s="17">
        <f t="shared" si="336"/>
        <v>-3.0728621493930852E-2</v>
      </c>
      <c r="V432" s="17">
        <f t="shared" si="337"/>
        <v>-3.2239330683371592E-2</v>
      </c>
      <c r="W432" s="17">
        <f t="shared" si="338"/>
        <v>-3.2261550690462881E-2</v>
      </c>
      <c r="X432" s="17">
        <f t="shared" si="339"/>
        <v>-3.2283306381892918E-2</v>
      </c>
      <c r="Y432" s="17">
        <f t="shared" si="340"/>
        <v>-3.229949431466117E-2</v>
      </c>
    </row>
    <row r="433" spans="1:25" hidden="1" outlineLevel="1" x14ac:dyDescent="0.3">
      <c r="A433" s="12">
        <f t="shared" si="341"/>
        <v>1</v>
      </c>
      <c r="B433" t="s">
        <v>14</v>
      </c>
      <c r="C433" t="s">
        <v>15</v>
      </c>
      <c r="D433" t="s">
        <v>4</v>
      </c>
      <c r="E433" s="3"/>
      <c r="F433" s="17">
        <f t="shared" si="342"/>
        <v>-0.11864406779661019</v>
      </c>
      <c r="G433" s="17">
        <f t="shared" si="342"/>
        <v>-1.9230769230769273E-2</v>
      </c>
      <c r="H433" s="17">
        <f t="shared" si="342"/>
        <v>-0.10784313725490191</v>
      </c>
      <c r="I433" s="17">
        <f t="shared" si="342"/>
        <v>0</v>
      </c>
      <c r="J433" s="17">
        <f t="shared" si="342"/>
        <v>0</v>
      </c>
      <c r="K433" s="17">
        <f t="shared" si="342"/>
        <v>2.19780219780219E-2</v>
      </c>
      <c r="L433" s="17">
        <f t="shared" si="342"/>
        <v>3.2258064516129004E-2</v>
      </c>
      <c r="M433" s="17">
        <f t="shared" si="342"/>
        <v>3.125E-2</v>
      </c>
      <c r="N433" s="17">
        <f t="shared" si="342"/>
        <v>9.2525252525252899E-3</v>
      </c>
      <c r="O433" s="17">
        <f t="shared" si="342"/>
        <v>3.3428079586852455E-3</v>
      </c>
      <c r="P433" s="17">
        <f t="shared" si="342"/>
        <v>1.7456359102244301E-2</v>
      </c>
      <c r="Q433" s="17">
        <f t="shared" si="342"/>
        <v>2.3567834159590184E-3</v>
      </c>
      <c r="R433" s="17">
        <f t="shared" si="342"/>
        <v>-3.2881758394398553E-4</v>
      </c>
      <c r="S433" s="17">
        <f t="shared" si="342"/>
        <v>-1.8192425919029143E-3</v>
      </c>
      <c r="T433" s="17">
        <f t="shared" si="342"/>
        <v>-4.5202083343829358E-3</v>
      </c>
      <c r="U433" s="17">
        <f t="shared" si="336"/>
        <v>-7.6923605434989772E-3</v>
      </c>
      <c r="V433" s="17">
        <f t="shared" si="337"/>
        <v>-1.1585618120784291E-2</v>
      </c>
      <c r="W433" s="17">
        <f t="shared" si="338"/>
        <v>-1.6255296721784163E-2</v>
      </c>
      <c r="X433" s="17">
        <f t="shared" si="339"/>
        <v>-2.2012227958033925E-2</v>
      </c>
      <c r="Y433" s="17">
        <f t="shared" si="340"/>
        <v>-2.92841516775737E-2</v>
      </c>
    </row>
    <row r="434" spans="1:25" hidden="1" outlineLevel="1" x14ac:dyDescent="0.3">
      <c r="A434" s="12">
        <f t="shared" si="341"/>
        <v>1</v>
      </c>
      <c r="B434" t="s">
        <v>16</v>
      </c>
      <c r="C434" t="s">
        <v>17</v>
      </c>
      <c r="D434" t="s">
        <v>4</v>
      </c>
      <c r="E434" s="3"/>
      <c r="F434" s="17">
        <f t="shared" si="342"/>
        <v>-1.538461538461533E-2</v>
      </c>
      <c r="G434" s="17">
        <f t="shared" si="342"/>
        <v>-3.645833333333337E-2</v>
      </c>
      <c r="H434" s="17">
        <f t="shared" si="342"/>
        <v>-1.6216216216216162E-2</v>
      </c>
      <c r="I434" s="17">
        <f t="shared" si="342"/>
        <v>5.494505494505475E-3</v>
      </c>
      <c r="J434" s="17">
        <f t="shared" si="342"/>
        <v>-5.464480874316946E-3</v>
      </c>
      <c r="K434" s="17">
        <f t="shared" si="342"/>
        <v>-5.494505494505475E-3</v>
      </c>
      <c r="L434" s="17">
        <f t="shared" si="342"/>
        <v>5.5248618784531356E-3</v>
      </c>
      <c r="M434" s="17">
        <f t="shared" si="342"/>
        <v>-5.494505494505475E-3</v>
      </c>
      <c r="N434" s="17">
        <f t="shared" si="342"/>
        <v>-1.1049723756906049E-2</v>
      </c>
      <c r="O434" s="17">
        <f t="shared" si="342"/>
        <v>-1.1173184357541888E-2</v>
      </c>
      <c r="P434" s="17">
        <f t="shared" si="342"/>
        <v>-5.6497175141242417E-3</v>
      </c>
      <c r="Q434" s="17">
        <f t="shared" si="342"/>
        <v>-2.0746077232037807E-2</v>
      </c>
      <c r="R434" s="17">
        <f t="shared" si="342"/>
        <v>-1.6929851628979309E-2</v>
      </c>
      <c r="S434" s="17">
        <f t="shared" si="342"/>
        <v>-1.609555195198431E-2</v>
      </c>
      <c r="T434" s="17">
        <f t="shared" si="342"/>
        <v>-1.6786400966183779E-2</v>
      </c>
      <c r="U434" s="17">
        <f t="shared" si="336"/>
        <v>-1.7828964224182675E-2</v>
      </c>
      <c r="V434" s="17">
        <f t="shared" si="337"/>
        <v>-1.9249041362186858E-2</v>
      </c>
      <c r="W434" s="17">
        <f t="shared" si="338"/>
        <v>-2.1068194498967907E-2</v>
      </c>
      <c r="X434" s="17">
        <f t="shared" si="339"/>
        <v>-2.3368463700629616E-2</v>
      </c>
      <c r="Y434" s="17">
        <f t="shared" si="340"/>
        <v>-2.6243606645651396E-2</v>
      </c>
    </row>
    <row r="435" spans="1:25" hidden="1" outlineLevel="1" x14ac:dyDescent="0.3">
      <c r="A435" s="12">
        <f t="shared" si="341"/>
        <v>1</v>
      </c>
      <c r="B435" t="s">
        <v>16</v>
      </c>
      <c r="C435" t="s">
        <v>18</v>
      </c>
      <c r="D435" t="s">
        <v>4</v>
      </c>
      <c r="E435" s="3"/>
      <c r="F435" s="17">
        <f t="shared" si="342"/>
        <v>-1.7793594306049876E-2</v>
      </c>
      <c r="G435" s="17">
        <f t="shared" si="342"/>
        <v>0</v>
      </c>
      <c r="H435" s="17">
        <f t="shared" si="342"/>
        <v>-1.0869565217391353E-2</v>
      </c>
      <c r="I435" s="17">
        <f t="shared" si="342"/>
        <v>-2.5641025641025661E-2</v>
      </c>
      <c r="J435" s="17">
        <f t="shared" si="342"/>
        <v>-2.2556390977443663E-2</v>
      </c>
      <c r="K435" s="17">
        <f t="shared" si="342"/>
        <v>3.8461538461538325E-3</v>
      </c>
      <c r="L435" s="17">
        <f t="shared" si="342"/>
        <v>-1.1494252873563204E-2</v>
      </c>
      <c r="M435" s="17">
        <f t="shared" si="342"/>
        <v>-1.9379844961240345E-2</v>
      </c>
      <c r="N435" s="17">
        <f t="shared" si="342"/>
        <v>-7.905138339920903E-3</v>
      </c>
      <c r="O435" s="17">
        <f t="shared" si="342"/>
        <v>-7.9681274900398336E-3</v>
      </c>
      <c r="P435" s="17">
        <f t="shared" si="342"/>
        <v>-4.0160642570281624E-3</v>
      </c>
      <c r="Q435" s="17">
        <f t="shared" si="342"/>
        <v>-1.8114133228205542E-2</v>
      </c>
      <c r="R435" s="17">
        <f t="shared" si="342"/>
        <v>-1.4287650742984437E-2</v>
      </c>
      <c r="S435" s="17">
        <f t="shared" si="342"/>
        <v>-1.3451108715990645E-2</v>
      </c>
      <c r="T435" s="17">
        <f t="shared" si="342"/>
        <v>-1.414381452736857E-2</v>
      </c>
      <c r="U435" s="17">
        <f t="shared" si="336"/>
        <v>-1.5189179886080595E-2</v>
      </c>
      <c r="V435" s="17">
        <f t="shared" si="337"/>
        <v>-1.6613073770100795E-2</v>
      </c>
      <c r="W435" s="17">
        <f t="shared" si="338"/>
        <v>-1.8437116250778152E-2</v>
      </c>
      <c r="X435" s="17">
        <f t="shared" si="339"/>
        <v>-2.0743567893573789E-2</v>
      </c>
      <c r="Y435" s="17">
        <f t="shared" si="340"/>
        <v>-2.3626438369788838E-2</v>
      </c>
    </row>
    <row r="436" spans="1:25" hidden="1" outlineLevel="1" x14ac:dyDescent="0.3">
      <c r="A436" s="12">
        <f t="shared" si="341"/>
        <v>0.75</v>
      </c>
      <c r="B436" t="s">
        <v>19</v>
      </c>
      <c r="C436" t="s">
        <v>19</v>
      </c>
      <c r="D436" t="s">
        <v>4</v>
      </c>
      <c r="E436" s="3"/>
      <c r="F436" s="17">
        <f t="shared" si="342"/>
        <v>0</v>
      </c>
      <c r="G436" s="17">
        <f t="shared" si="342"/>
        <v>2.0833333333333259E-2</v>
      </c>
      <c r="H436" s="17">
        <f t="shared" si="342"/>
        <v>-2.0408163265306145E-2</v>
      </c>
      <c r="I436" s="17">
        <f t="shared" si="342"/>
        <v>-0.22916666666666663</v>
      </c>
      <c r="J436" s="17">
        <f t="shared" si="342"/>
        <v>8.1081081081081141E-2</v>
      </c>
      <c r="K436" s="17">
        <f t="shared" si="342"/>
        <v>0</v>
      </c>
      <c r="L436" s="17">
        <f t="shared" si="342"/>
        <v>0</v>
      </c>
      <c r="M436" s="17">
        <f t="shared" si="342"/>
        <v>0</v>
      </c>
      <c r="N436" s="17">
        <f t="shared" si="342"/>
        <v>0</v>
      </c>
      <c r="O436" s="17">
        <f t="shared" si="342"/>
        <v>-1.4124293785311437E-3</v>
      </c>
      <c r="P436" s="17">
        <f t="shared" si="342"/>
        <v>-8.5381936672925818E-3</v>
      </c>
      <c r="Q436" s="17">
        <f t="shared" si="342"/>
        <v>-1.5191027172188565E-2</v>
      </c>
      <c r="R436" s="17">
        <f t="shared" si="342"/>
        <v>-8.893526472477431E-3</v>
      </c>
      <c r="S436" s="17">
        <f t="shared" si="342"/>
        <v>-8.8794527884844543E-3</v>
      </c>
      <c r="T436" s="17">
        <f t="shared" si="342"/>
        <v>-8.8641373175740723E-3</v>
      </c>
      <c r="U436" s="17">
        <f t="shared" si="336"/>
        <v>-8.8475495993428632E-3</v>
      </c>
      <c r="V436" s="17">
        <f t="shared" si="337"/>
        <v>-8.8345153549806987E-3</v>
      </c>
      <c r="W436" s="17">
        <f t="shared" si="338"/>
        <v>-8.8351846615952745E-3</v>
      </c>
      <c r="X436" s="17">
        <f t="shared" si="339"/>
        <v>-8.8358581269861736E-3</v>
      </c>
      <c r="Y436" s="17">
        <f t="shared" si="340"/>
        <v>-8.8363667045421312E-3</v>
      </c>
    </row>
    <row r="437" spans="1:25" hidden="1" outlineLevel="1" x14ac:dyDescent="0.3">
      <c r="B437" t="s">
        <v>20</v>
      </c>
      <c r="C437" t="s">
        <v>20</v>
      </c>
      <c r="D437" t="s">
        <v>20</v>
      </c>
      <c r="E437" s="3" t="s">
        <v>20</v>
      </c>
      <c r="F437" s="17" t="s">
        <v>20</v>
      </c>
      <c r="G437" s="17" t="s">
        <v>20</v>
      </c>
      <c r="H437" s="17" t="s">
        <v>20</v>
      </c>
      <c r="I437" s="17" t="s">
        <v>20</v>
      </c>
      <c r="J437" s="17" t="s">
        <v>20</v>
      </c>
      <c r="K437" s="17" t="s">
        <v>20</v>
      </c>
      <c r="L437" s="17" t="s">
        <v>20</v>
      </c>
      <c r="M437" s="17" t="s">
        <v>20</v>
      </c>
      <c r="N437" s="17" t="s">
        <v>20</v>
      </c>
      <c r="O437" s="17" t="s">
        <v>20</v>
      </c>
      <c r="P437" s="17" t="s">
        <v>20</v>
      </c>
      <c r="Q437" s="17" t="s">
        <v>20</v>
      </c>
      <c r="R437" s="17" t="s">
        <v>20</v>
      </c>
      <c r="S437" s="17" t="s">
        <v>20</v>
      </c>
      <c r="T437" s="17" t="s">
        <v>20</v>
      </c>
      <c r="U437" s="17" t="s">
        <v>20</v>
      </c>
      <c r="V437" s="17" t="s">
        <v>20</v>
      </c>
      <c r="W437" s="17" t="s">
        <v>20</v>
      </c>
      <c r="X437" s="17" t="s">
        <v>20</v>
      </c>
      <c r="Y437" s="17" t="s">
        <v>20</v>
      </c>
    </row>
    <row r="438" spans="1:25" hidden="1" outlineLevel="1" x14ac:dyDescent="0.3">
      <c r="B438" t="s">
        <v>16</v>
      </c>
      <c r="C438" t="s">
        <v>21</v>
      </c>
      <c r="D438" t="s">
        <v>2</v>
      </c>
      <c r="E438" s="3"/>
      <c r="F438" s="17">
        <f t="shared" ref="F438:T441" si="343">F407/E407-1</f>
        <v>2.8432898359875836E-4</v>
      </c>
      <c r="G438" s="17">
        <f t="shared" si="343"/>
        <v>7.6846740371716571E-3</v>
      </c>
      <c r="H438" s="17">
        <f t="shared" si="343"/>
        <v>9.0562676300292022E-3</v>
      </c>
      <c r="I438" s="17">
        <f t="shared" si="343"/>
        <v>1.140755272192262E-2</v>
      </c>
      <c r="J438" s="17">
        <f t="shared" si="343"/>
        <v>1.5070844607372402E-2</v>
      </c>
      <c r="K438" s="17">
        <f t="shared" si="343"/>
        <v>1.5888484431578309E-2</v>
      </c>
      <c r="L438" s="17">
        <f t="shared" si="343"/>
        <v>1.4817078905294823E-2</v>
      </c>
      <c r="M438" s="17">
        <f t="shared" si="343"/>
        <v>1.2580452340242188E-2</v>
      </c>
      <c r="N438" s="17">
        <f t="shared" si="343"/>
        <v>8.5298774516533449E-3</v>
      </c>
      <c r="O438" s="17">
        <f t="shared" si="343"/>
        <v>3.9339352965197527E-3</v>
      </c>
      <c r="P438" s="17">
        <f t="shared" si="343"/>
        <v>-3.4801158833397405E-4</v>
      </c>
      <c r="Q438" s="17">
        <f t="shared" si="343"/>
        <v>-7.5659268156308412E-3</v>
      </c>
      <c r="R438" s="17">
        <f t="shared" si="343"/>
        <v>-3.6943674182656761E-3</v>
      </c>
      <c r="S438" s="17">
        <f t="shared" si="343"/>
        <v>-2.8448649559830175E-3</v>
      </c>
      <c r="T438" s="17">
        <f t="shared" si="343"/>
        <v>-3.5410533755978468E-3</v>
      </c>
      <c r="U438" s="17">
        <f t="shared" ref="U438:U441" si="344">U407/T407-1</f>
        <v>-4.5937040692735076E-3</v>
      </c>
      <c r="V438" s="17">
        <f t="shared" ref="V438:V441" si="345">V407/U407-1</f>
        <v>-6.028968711858651E-3</v>
      </c>
      <c r="W438" s="17">
        <f t="shared" ref="W438:W441" si="346">W407/V407-1</f>
        <v>-7.8687047325294301E-3</v>
      </c>
      <c r="X438" s="17">
        <f t="shared" ref="X438:X441" si="347">X407/W407-1</f>
        <v>-1.0196063548769119E-2</v>
      </c>
      <c r="Y438" s="17">
        <f t="shared" ref="Y438:Y441" si="348">Y407/X407-1</f>
        <v>-1.3106073590346878E-2</v>
      </c>
    </row>
    <row r="439" spans="1:25" hidden="1" outlineLevel="1" x14ac:dyDescent="0.3">
      <c r="B439" t="s">
        <v>16</v>
      </c>
      <c r="C439" t="s">
        <v>21</v>
      </c>
      <c r="D439" t="s">
        <v>3</v>
      </c>
      <c r="E439" s="3"/>
      <c r="F439" s="17">
        <f t="shared" si="343"/>
        <v>1.2372348782403675E-2</v>
      </c>
      <c r="G439" s="17">
        <f t="shared" si="343"/>
        <v>1.008729388942764E-2</v>
      </c>
      <c r="H439" s="17">
        <f t="shared" si="343"/>
        <v>1.0370654887651209E-2</v>
      </c>
      <c r="I439" s="17">
        <f t="shared" si="343"/>
        <v>1.4255844896407632E-2</v>
      </c>
      <c r="J439" s="17">
        <f t="shared" si="343"/>
        <v>1.4805097451274341E-2</v>
      </c>
      <c r="K439" s="17">
        <f t="shared" si="343"/>
        <v>1.1449676823638066E-2</v>
      </c>
      <c r="L439" s="17">
        <f t="shared" si="343"/>
        <v>4.7471243381413952E-3</v>
      </c>
      <c r="M439" s="17">
        <f t="shared" si="343"/>
        <v>9.0859531164810825E-4</v>
      </c>
      <c r="N439" s="17">
        <f t="shared" si="343"/>
        <v>4.9019607843137081E-3</v>
      </c>
      <c r="O439" s="17">
        <f t="shared" si="343"/>
        <v>4.8780487804878092E-3</v>
      </c>
      <c r="P439" s="17">
        <f t="shared" si="343"/>
        <v>2.1574973031284195E-3</v>
      </c>
      <c r="Q439" s="17">
        <f t="shared" si="343"/>
        <v>-7.6111755086761823E-3</v>
      </c>
      <c r="R439" s="17">
        <f t="shared" si="343"/>
        <v>-3.7358427113775017E-3</v>
      </c>
      <c r="S439" s="17">
        <f t="shared" si="343"/>
        <v>-2.8824153091151494E-3</v>
      </c>
      <c r="T439" s="17">
        <f t="shared" si="343"/>
        <v>-3.5746130547356092E-3</v>
      </c>
      <c r="U439" s="17">
        <f t="shared" si="344"/>
        <v>-4.6232612106903437E-3</v>
      </c>
      <c r="V439" s="17">
        <f t="shared" si="345"/>
        <v>-6.0545151581306023E-3</v>
      </c>
      <c r="W439" s="17">
        <f t="shared" si="346"/>
        <v>-7.8902365583375378E-3</v>
      </c>
      <c r="X439" s="17">
        <f t="shared" si="347"/>
        <v>-1.0213580341330575E-2</v>
      </c>
      <c r="Y439" s="17">
        <f t="shared" si="348"/>
        <v>-1.3119579636681533E-2</v>
      </c>
    </row>
    <row r="440" spans="1:25" hidden="1" outlineLevel="1" x14ac:dyDescent="0.3">
      <c r="B440" t="s">
        <v>16</v>
      </c>
      <c r="C440" t="s">
        <v>21</v>
      </c>
      <c r="D440" t="s">
        <v>4</v>
      </c>
      <c r="E440" s="3"/>
      <c r="F440" s="17">
        <f t="shared" si="343"/>
        <v>-1.6806722689075682E-2</v>
      </c>
      <c r="G440" s="17">
        <f t="shared" si="343"/>
        <v>-1.4957264957264904E-2</v>
      </c>
      <c r="H440" s="17">
        <f t="shared" si="343"/>
        <v>-1.3015184381778733E-2</v>
      </c>
      <c r="I440" s="17">
        <f t="shared" si="343"/>
        <v>-1.318681318681314E-2</v>
      </c>
      <c r="J440" s="17">
        <f t="shared" si="343"/>
        <v>-1.5590200445434244E-2</v>
      </c>
      <c r="K440" s="17">
        <f t="shared" si="343"/>
        <v>0</v>
      </c>
      <c r="L440" s="17">
        <f t="shared" si="343"/>
        <v>-4.5248868778280382E-3</v>
      </c>
      <c r="M440" s="17">
        <f t="shared" si="343"/>
        <v>-1.3636363636363669E-2</v>
      </c>
      <c r="N440" s="17">
        <f t="shared" si="343"/>
        <v>-9.2165898617511122E-3</v>
      </c>
      <c r="O440" s="17">
        <f t="shared" si="343"/>
        <v>-9.302325581395321E-3</v>
      </c>
      <c r="P440" s="17">
        <f t="shared" si="343"/>
        <v>-4.6948356807511304E-3</v>
      </c>
      <c r="Q440" s="17">
        <f t="shared" si="343"/>
        <v>-1.9206638286400013E-2</v>
      </c>
      <c r="R440" s="17">
        <f t="shared" si="343"/>
        <v>-1.538269191228725E-2</v>
      </c>
      <c r="S440" s="17">
        <f t="shared" si="343"/>
        <v>-1.4545357078702525E-2</v>
      </c>
      <c r="T440" s="17">
        <f t="shared" si="343"/>
        <v>-1.5235574436022969E-2</v>
      </c>
      <c r="U440" s="17">
        <f t="shared" si="344"/>
        <v>-1.627806463096515E-2</v>
      </c>
      <c r="V440" s="17">
        <f t="shared" si="345"/>
        <v>-1.769866993197855E-2</v>
      </c>
      <c r="W440" s="17">
        <f t="shared" si="346"/>
        <v>-1.9518988562524542E-2</v>
      </c>
      <c r="X440" s="17">
        <f t="shared" si="347"/>
        <v>-2.1821192656904187E-2</v>
      </c>
      <c r="Y440" s="17">
        <f t="shared" si="348"/>
        <v>-2.4699191117091068E-2</v>
      </c>
    </row>
    <row r="441" spans="1:25" hidden="1" outlineLevel="1" x14ac:dyDescent="0.3">
      <c r="B441" t="s">
        <v>16</v>
      </c>
      <c r="C441" t="s">
        <v>21</v>
      </c>
      <c r="D441" t="s">
        <v>22</v>
      </c>
      <c r="E441" s="26"/>
      <c r="F441" s="17">
        <f t="shared" si="343"/>
        <v>5.4358377014174231E-4</v>
      </c>
      <c r="G441" s="17">
        <f t="shared" si="343"/>
        <v>7.6933524777833551E-3</v>
      </c>
      <c r="H441" s="17">
        <f t="shared" si="343"/>
        <v>9.0402333708805571E-3</v>
      </c>
      <c r="I441" s="17">
        <f t="shared" si="343"/>
        <v>1.1425654530188512E-2</v>
      </c>
      <c r="J441" s="17">
        <f t="shared" si="343"/>
        <v>1.4999221738494661E-2</v>
      </c>
      <c r="K441" s="17">
        <f t="shared" si="343"/>
        <v>1.5744152868846673E-2</v>
      </c>
      <c r="L441" s="17">
        <f t="shared" si="343"/>
        <v>1.4525640615063562E-2</v>
      </c>
      <c r="M441" s="17">
        <f t="shared" si="343"/>
        <v>1.2238787124471351E-2</v>
      </c>
      <c r="N441" s="17">
        <f t="shared" si="343"/>
        <v>8.406543471675354E-3</v>
      </c>
      <c r="O441" s="17">
        <f t="shared" si="343"/>
        <v>3.9318769189988778E-3</v>
      </c>
      <c r="P441" s="17">
        <f t="shared" si="343"/>
        <v>-2.948359699883607E-4</v>
      </c>
      <c r="Q441" s="17">
        <f t="shared" si="343"/>
        <v>-7.5887629964170866E-3</v>
      </c>
      <c r="R441" s="17">
        <f t="shared" si="343"/>
        <v>-3.7169444764784121E-3</v>
      </c>
      <c r="S441" s="17">
        <f t="shared" si="343"/>
        <v>-2.8671154325606851E-3</v>
      </c>
      <c r="T441" s="17">
        <f t="shared" si="343"/>
        <v>-3.5629453681708112E-3</v>
      </c>
      <c r="U441" s="17">
        <f t="shared" si="344"/>
        <v>-4.6152329572439754E-3</v>
      </c>
      <c r="V441" s="17">
        <f t="shared" si="345"/>
        <v>-6.0501296456352271E-3</v>
      </c>
      <c r="W441" s="17">
        <f t="shared" si="346"/>
        <v>-7.8894927536232728E-3</v>
      </c>
      <c r="X441" s="17">
        <f t="shared" si="347"/>
        <v>-1.0216472349788508E-2</v>
      </c>
      <c r="Y441" s="17">
        <f t="shared" si="348"/>
        <v>-1.3126095378655056E-2</v>
      </c>
    </row>
    <row r="442" spans="1:25" hidden="1" outlineLevel="1" x14ac:dyDescent="0.3">
      <c r="B442" t="s">
        <v>20</v>
      </c>
      <c r="C442" t="s">
        <v>20</v>
      </c>
      <c r="D442" t="s">
        <v>20</v>
      </c>
      <c r="E442" s="3" t="s">
        <v>20</v>
      </c>
      <c r="F442" s="17" t="s">
        <v>20</v>
      </c>
      <c r="G442" s="17" t="s">
        <v>20</v>
      </c>
      <c r="H442" s="17" t="s">
        <v>20</v>
      </c>
      <c r="I442" s="17" t="s">
        <v>20</v>
      </c>
      <c r="J442" s="17" t="s">
        <v>20</v>
      </c>
      <c r="K442" s="17" t="s">
        <v>20</v>
      </c>
      <c r="L442" s="17" t="s">
        <v>20</v>
      </c>
      <c r="M442" s="17" t="s">
        <v>20</v>
      </c>
      <c r="N442" s="17" t="s">
        <v>20</v>
      </c>
      <c r="O442" s="17" t="s">
        <v>20</v>
      </c>
      <c r="P442" s="17" t="s">
        <v>20</v>
      </c>
      <c r="Q442" s="17" t="s">
        <v>20</v>
      </c>
      <c r="R442" s="17" t="s">
        <v>20</v>
      </c>
      <c r="S442" s="17" t="s">
        <v>20</v>
      </c>
      <c r="T442" s="17" t="s">
        <v>20</v>
      </c>
      <c r="U442" s="17" t="s">
        <v>20</v>
      </c>
      <c r="V442" s="17" t="s">
        <v>20</v>
      </c>
      <c r="W442" s="17" t="s">
        <v>20</v>
      </c>
      <c r="X442" s="17" t="s">
        <v>20</v>
      </c>
      <c r="Y442" s="17" t="s">
        <v>20</v>
      </c>
    </row>
    <row r="443" spans="1:25" hidden="1" outlineLevel="1" x14ac:dyDescent="0.3">
      <c r="B443" t="s">
        <v>12</v>
      </c>
      <c r="C443" t="s">
        <v>13</v>
      </c>
      <c r="D443" t="s">
        <v>22</v>
      </c>
      <c r="E443" s="3"/>
      <c r="F443" s="17">
        <f t="shared" ref="F443:T447" si="349">F412/E412-1</f>
        <v>1.96361692188467E-2</v>
      </c>
      <c r="G443" s="17">
        <f t="shared" si="349"/>
        <v>3.7162779488836284E-2</v>
      </c>
      <c r="H443" s="17">
        <f t="shared" si="349"/>
        <v>5.961056270777898E-2</v>
      </c>
      <c r="I443" s="17">
        <f t="shared" si="349"/>
        <v>2.6164611988780395E-2</v>
      </c>
      <c r="J443" s="17">
        <f t="shared" si="349"/>
        <v>2.2132414065178407E-2</v>
      </c>
      <c r="K443" s="17">
        <f t="shared" si="349"/>
        <v>2.1202882801748757E-2</v>
      </c>
      <c r="L443" s="17">
        <f t="shared" si="349"/>
        <v>2.2467941507311684E-2</v>
      </c>
      <c r="M443" s="17">
        <f t="shared" si="349"/>
        <v>2.0145790748690384E-2</v>
      </c>
      <c r="N443" s="17">
        <f t="shared" si="349"/>
        <v>1.6271139648393218E-2</v>
      </c>
      <c r="O443" s="17">
        <f t="shared" si="349"/>
        <v>1.1761784599320535E-2</v>
      </c>
      <c r="P443" s="17">
        <f t="shared" si="349"/>
        <v>8.4030969376731601E-3</v>
      </c>
      <c r="Q443" s="17">
        <f t="shared" si="349"/>
        <v>3.2824737121284198E-3</v>
      </c>
      <c r="R443" s="17">
        <f t="shared" si="349"/>
        <v>-6.8752034467245426E-3</v>
      </c>
      <c r="S443" s="17">
        <f t="shared" si="349"/>
        <v>-1.0897771802328649E-2</v>
      </c>
      <c r="T443" s="17">
        <f t="shared" si="349"/>
        <v>-1.4067799829877714E-2</v>
      </c>
      <c r="U443" s="17">
        <f t="shared" ref="U443:U447" si="350">U412/T412-1</f>
        <v>-1.4591789549401435E-2</v>
      </c>
      <c r="V443" s="17">
        <f t="shared" ref="V443:V447" si="351">V412/U412-1</f>
        <v>-1.609846026017181E-2</v>
      </c>
      <c r="W443" s="17">
        <f t="shared" ref="W443:W447" si="352">W412/V412-1</f>
        <v>-1.6098460260171699E-2</v>
      </c>
      <c r="X443" s="17">
        <f t="shared" ref="X443:X447" si="353">X412/W412-1</f>
        <v>-1.6098460260172032E-2</v>
      </c>
      <c r="Y443" s="17">
        <f t="shared" ref="Y443:Y447" si="354">Y412/X412-1</f>
        <v>-1.6093196818495414E-2</v>
      </c>
    </row>
    <row r="444" spans="1:25" hidden="1" outlineLevel="1" x14ac:dyDescent="0.3">
      <c r="B444" t="s">
        <v>14</v>
      </c>
      <c r="C444" t="s">
        <v>15</v>
      </c>
      <c r="D444" t="s">
        <v>22</v>
      </c>
      <c r="E444" s="3"/>
      <c r="F444" s="17">
        <f t="shared" si="349"/>
        <v>1.1473534067932167E-2</v>
      </c>
      <c r="G444" s="17">
        <f t="shared" si="349"/>
        <v>1.5759867350575663E-2</v>
      </c>
      <c r="H444" s="17">
        <f t="shared" si="349"/>
        <v>-5.4982608165008884E-2</v>
      </c>
      <c r="I444" s="17">
        <f t="shared" si="349"/>
        <v>3.5193077618493884E-3</v>
      </c>
      <c r="J444" s="17">
        <f t="shared" si="349"/>
        <v>1.6038737492358734E-2</v>
      </c>
      <c r="K444" s="17">
        <f t="shared" si="349"/>
        <v>1.3648094491679696E-2</v>
      </c>
      <c r="L444" s="17">
        <f t="shared" si="349"/>
        <v>1.3698630136986356E-2</v>
      </c>
      <c r="M444" s="17">
        <f t="shared" si="349"/>
        <v>1.6888039693056855E-2</v>
      </c>
      <c r="N444" s="17">
        <f t="shared" si="349"/>
        <v>1.3464602842682583E-2</v>
      </c>
      <c r="O444" s="17">
        <f t="shared" si="349"/>
        <v>1.2480842733002762E-2</v>
      </c>
      <c r="P444" s="17">
        <f t="shared" si="349"/>
        <v>5.532793125021751E-3</v>
      </c>
      <c r="Q444" s="17">
        <f t="shared" si="349"/>
        <v>2.8524672030330045E-3</v>
      </c>
      <c r="R444" s="17">
        <f t="shared" si="349"/>
        <v>1.7214128104403592E-4</v>
      </c>
      <c r="S444" s="17">
        <f t="shared" si="349"/>
        <v>-1.3124999999999387E-3</v>
      </c>
      <c r="T444" s="17">
        <f t="shared" si="349"/>
        <v>-4.0083860066338906E-3</v>
      </c>
      <c r="U444" s="17">
        <f t="shared" si="350"/>
        <v>-7.1758001124726523E-3</v>
      </c>
      <c r="V444" s="17">
        <f t="shared" si="351"/>
        <v>-1.1064800889957982E-2</v>
      </c>
      <c r="W444" s="17">
        <f t="shared" si="352"/>
        <v>-1.5730746029974707E-2</v>
      </c>
      <c r="X444" s="17">
        <f t="shared" si="353"/>
        <v>-2.1484648146516627E-2</v>
      </c>
      <c r="Y444" s="17">
        <f t="shared" si="354"/>
        <v>-2.8754499289830648E-2</v>
      </c>
    </row>
    <row r="445" spans="1:25" hidden="1" outlineLevel="1" x14ac:dyDescent="0.3">
      <c r="B445" t="s">
        <v>16</v>
      </c>
      <c r="C445" t="s">
        <v>17</v>
      </c>
      <c r="D445" t="s">
        <v>22</v>
      </c>
      <c r="E445" s="3"/>
      <c r="F445" s="17">
        <f t="shared" si="349"/>
        <v>-6.6996168408642864E-3</v>
      </c>
      <c r="G445" s="17">
        <f t="shared" si="349"/>
        <v>3.1384453853440242E-3</v>
      </c>
      <c r="H445" s="17">
        <f t="shared" si="349"/>
        <v>3.7429748117134842E-3</v>
      </c>
      <c r="I445" s="17">
        <f t="shared" si="349"/>
        <v>7.5260407811668095E-3</v>
      </c>
      <c r="J445" s="17">
        <f t="shared" si="349"/>
        <v>1.3184686863686901E-2</v>
      </c>
      <c r="K445" s="17">
        <f t="shared" si="349"/>
        <v>1.3201869802249577E-2</v>
      </c>
      <c r="L445" s="17">
        <f t="shared" si="349"/>
        <v>1.1747687721912925E-2</v>
      </c>
      <c r="M445" s="17">
        <f t="shared" si="349"/>
        <v>1.0419825830769947E-2</v>
      </c>
      <c r="N445" s="17">
        <f t="shared" si="349"/>
        <v>7.0857363377141436E-3</v>
      </c>
      <c r="O445" s="17">
        <f t="shared" si="349"/>
        <v>1.1389400406611738E-3</v>
      </c>
      <c r="P445" s="17">
        <f t="shared" si="349"/>
        <v>-2.8919556850319772E-3</v>
      </c>
      <c r="Q445" s="17">
        <f t="shared" si="349"/>
        <v>-9.8085580741464895E-3</v>
      </c>
      <c r="R445" s="17">
        <f t="shared" si="349"/>
        <v>-5.9487063818793873E-3</v>
      </c>
      <c r="S445" s="17">
        <f t="shared" si="349"/>
        <v>-5.1040832253863577E-3</v>
      </c>
      <c r="T445" s="17">
        <f t="shared" si="349"/>
        <v>-5.8016448989524072E-3</v>
      </c>
      <c r="U445" s="17">
        <f t="shared" si="350"/>
        <v>-6.8548504277877731E-3</v>
      </c>
      <c r="V445" s="17">
        <f t="shared" si="351"/>
        <v>-8.2897887818644822E-3</v>
      </c>
      <c r="W445" s="17">
        <f t="shared" si="352"/>
        <v>-1.0128264167882817E-2</v>
      </c>
      <c r="X445" s="17">
        <f t="shared" si="353"/>
        <v>-1.2453234759057574E-2</v>
      </c>
      <c r="Y445" s="17">
        <f t="shared" si="354"/>
        <v>-1.5359507656961369E-2</v>
      </c>
    </row>
    <row r="446" spans="1:25" hidden="1" outlineLevel="1" x14ac:dyDescent="0.3">
      <c r="B446" t="s">
        <v>16</v>
      </c>
      <c r="C446" t="s">
        <v>18</v>
      </c>
      <c r="D446" t="s">
        <v>22</v>
      </c>
      <c r="E446" s="3"/>
      <c r="F446" s="17">
        <f t="shared" si="349"/>
        <v>5.9664250674724695E-3</v>
      </c>
      <c r="G446" s="17">
        <f t="shared" si="349"/>
        <v>1.1060584329573464E-2</v>
      </c>
      <c r="H446" s="17">
        <f t="shared" si="349"/>
        <v>1.2925567423230921E-2</v>
      </c>
      <c r="I446" s="17">
        <f t="shared" si="349"/>
        <v>1.4259941180831959E-2</v>
      </c>
      <c r="J446" s="17">
        <f t="shared" si="349"/>
        <v>1.6309291747888199E-2</v>
      </c>
      <c r="K446" s="17">
        <f t="shared" si="349"/>
        <v>1.7574004219679029E-2</v>
      </c>
      <c r="L446" s="17">
        <f t="shared" si="349"/>
        <v>1.6516528308999634E-2</v>
      </c>
      <c r="M446" s="17">
        <f t="shared" si="349"/>
        <v>1.3536274434057027E-2</v>
      </c>
      <c r="N446" s="17">
        <f t="shared" si="349"/>
        <v>9.3457943925232545E-3</v>
      </c>
      <c r="O446" s="17">
        <f t="shared" si="349"/>
        <v>5.9135399673735378E-3</v>
      </c>
      <c r="P446" s="17">
        <f t="shared" si="349"/>
        <v>1.5391430351900937E-3</v>
      </c>
      <c r="Q446" s="17">
        <f t="shared" si="349"/>
        <v>-6.0281703101322526E-3</v>
      </c>
      <c r="R446" s="17">
        <f t="shared" si="349"/>
        <v>-2.153906119496285E-3</v>
      </c>
      <c r="S446" s="17">
        <f t="shared" si="349"/>
        <v>-1.3063891639210068E-3</v>
      </c>
      <c r="T446" s="17">
        <f t="shared" si="349"/>
        <v>-2.0069503794039045E-3</v>
      </c>
      <c r="U446" s="17">
        <f t="shared" si="350"/>
        <v>-3.0645187853183264E-3</v>
      </c>
      <c r="V446" s="17">
        <f t="shared" si="351"/>
        <v>-4.5052825227668292E-3</v>
      </c>
      <c r="W446" s="17">
        <f t="shared" si="352"/>
        <v>-6.3511285687684049E-3</v>
      </c>
      <c r="X446" s="17">
        <f t="shared" si="353"/>
        <v>-8.6853311482466555E-3</v>
      </c>
      <c r="Y446" s="17">
        <f t="shared" si="354"/>
        <v>-1.1603058479837447E-2</v>
      </c>
    </row>
    <row r="447" spans="1:25" hidden="1" outlineLevel="1" x14ac:dyDescent="0.3">
      <c r="B447" t="s">
        <v>19</v>
      </c>
      <c r="C447" t="s">
        <v>19</v>
      </c>
      <c r="D447" t="s">
        <v>22</v>
      </c>
      <c r="E447" s="3"/>
      <c r="F447" s="17">
        <f t="shared" si="349"/>
        <v>-8.5812776568955362E-3</v>
      </c>
      <c r="G447" s="17">
        <f t="shared" si="349"/>
        <v>-2.3402051686723269E-2</v>
      </c>
      <c r="H447" s="17">
        <f t="shared" si="349"/>
        <v>-6.8176653283846811E-4</v>
      </c>
      <c r="I447" s="17">
        <f t="shared" si="349"/>
        <v>1.5666060238528345E-3</v>
      </c>
      <c r="J447" s="17">
        <f t="shared" si="349"/>
        <v>4.238357132045012E-3</v>
      </c>
      <c r="K447" s="17">
        <f t="shared" si="349"/>
        <v>7.7375270059789614E-3</v>
      </c>
      <c r="L447" s="17">
        <f t="shared" si="349"/>
        <v>3.8390586827541373E-3</v>
      </c>
      <c r="M447" s="17">
        <f t="shared" si="349"/>
        <v>2.6509387106388171E-3</v>
      </c>
      <c r="N447" s="17">
        <f t="shared" si="349"/>
        <v>-1.6542022751449004E-3</v>
      </c>
      <c r="O447" s="17">
        <f t="shared" si="349"/>
        <v>-2.7638754000898214E-3</v>
      </c>
      <c r="P447" s="17">
        <f t="shared" si="349"/>
        <v>-6.6756060566538489E-3</v>
      </c>
      <c r="Q447" s="17">
        <f t="shared" si="349"/>
        <v>-1.5633491862400373E-2</v>
      </c>
      <c r="R447" s="17">
        <f t="shared" si="349"/>
        <v>-9.3374720130267042E-3</v>
      </c>
      <c r="S447" s="17">
        <f t="shared" si="349"/>
        <v>-9.3227521380693235E-3</v>
      </c>
      <c r="T447" s="17">
        <f t="shared" si="349"/>
        <v>-9.30678695494358E-3</v>
      </c>
      <c r="U447" s="17">
        <f t="shared" si="350"/>
        <v>-9.2895459897943677E-3</v>
      </c>
      <c r="V447" s="17">
        <f t="shared" si="351"/>
        <v>-9.2758511647519359E-3</v>
      </c>
      <c r="W447" s="17">
        <f t="shared" si="352"/>
        <v>-9.275851164752158E-3</v>
      </c>
      <c r="X447" s="17">
        <f t="shared" si="353"/>
        <v>-9.2758511647514919E-3</v>
      </c>
      <c r="Y447" s="17">
        <f t="shared" si="354"/>
        <v>-9.2756822243930115E-3</v>
      </c>
    </row>
    <row r="448" spans="1:25" hidden="1" outlineLevel="1" x14ac:dyDescent="0.3">
      <c r="B448" t="s">
        <v>20</v>
      </c>
      <c r="C448" t="s">
        <v>20</v>
      </c>
      <c r="D448" t="s">
        <v>20</v>
      </c>
      <c r="E448" s="3" t="s">
        <v>20</v>
      </c>
      <c r="F448" s="17" t="s">
        <v>20</v>
      </c>
      <c r="G448" s="17" t="s">
        <v>20</v>
      </c>
      <c r="H448" s="17" t="s">
        <v>20</v>
      </c>
      <c r="I448" s="17" t="s">
        <v>20</v>
      </c>
      <c r="J448" s="17" t="s">
        <v>20</v>
      </c>
      <c r="K448" s="17" t="s">
        <v>20</v>
      </c>
      <c r="L448" s="17" t="s">
        <v>20</v>
      </c>
      <c r="M448" s="17" t="s">
        <v>20</v>
      </c>
      <c r="N448" s="17" t="s">
        <v>20</v>
      </c>
      <c r="O448" s="17" t="s">
        <v>20</v>
      </c>
      <c r="P448" s="17" t="s">
        <v>20</v>
      </c>
      <c r="Q448" s="17" t="s">
        <v>20</v>
      </c>
      <c r="R448" s="17" t="s">
        <v>20</v>
      </c>
      <c r="S448" s="17" t="s">
        <v>20</v>
      </c>
      <c r="T448" s="17" t="s">
        <v>20</v>
      </c>
      <c r="U448" s="17" t="s">
        <v>20</v>
      </c>
      <c r="V448" s="17" t="s">
        <v>20</v>
      </c>
      <c r="W448" s="17" t="s">
        <v>20</v>
      </c>
      <c r="X448" s="17" t="s">
        <v>20</v>
      </c>
      <c r="Y448" s="17" t="s">
        <v>20</v>
      </c>
    </row>
    <row r="449" spans="3:25" hidden="1" outlineLevel="1" x14ac:dyDescent="0.3">
      <c r="C449" t="s">
        <v>22</v>
      </c>
      <c r="D449" t="s">
        <v>22</v>
      </c>
      <c r="F449" s="17">
        <f t="shared" ref="F449:T449" si="355">F418/E418-1</f>
        <v>9.33968527124307E-3</v>
      </c>
      <c r="G449" s="17">
        <f t="shared" si="355"/>
        <v>1.8670039840564145E-2</v>
      </c>
      <c r="H449" s="17">
        <f t="shared" si="355"/>
        <v>1.1415683646958774E-2</v>
      </c>
      <c r="I449" s="17">
        <f t="shared" si="355"/>
        <v>1.4784605892443903E-2</v>
      </c>
      <c r="J449" s="17">
        <f t="shared" si="355"/>
        <v>1.752047613943275E-2</v>
      </c>
      <c r="K449" s="17">
        <f t="shared" si="355"/>
        <v>1.7063366994935603E-2</v>
      </c>
      <c r="L449" s="17">
        <f t="shared" si="355"/>
        <v>1.6979155346663832E-2</v>
      </c>
      <c r="M449" s="17">
        <f t="shared" si="355"/>
        <v>1.5924087639989759E-2</v>
      </c>
      <c r="N449" s="17">
        <f t="shared" si="355"/>
        <v>1.2166309537861686E-2</v>
      </c>
      <c r="O449" s="17">
        <f t="shared" si="355"/>
        <v>8.5648254860009043E-3</v>
      </c>
      <c r="P449" s="17">
        <f t="shared" si="355"/>
        <v>4.1072121891394531E-3</v>
      </c>
      <c r="Q449" s="17">
        <f t="shared" si="355"/>
        <v>-1.3767149860025585E-3</v>
      </c>
      <c r="R449" s="17">
        <f t="shared" si="355"/>
        <v>-4.2643563874997792E-3</v>
      </c>
      <c r="S449" s="17">
        <f t="shared" si="355"/>
        <v>-5.8286113925131167E-3</v>
      </c>
      <c r="T449" s="17">
        <f t="shared" si="355"/>
        <v>-7.8772183626705239E-3</v>
      </c>
      <c r="U449" s="17">
        <f t="shared" ref="U449" si="356">U418/T418-1</f>
        <v>-9.1391330045533792E-3</v>
      </c>
      <c r="V449" s="17">
        <f t="shared" ref="V449" si="357">V418/U418-1</f>
        <v>-1.108235969668625E-2</v>
      </c>
      <c r="W449" s="17">
        <f t="shared" ref="W449" si="358">W418/V418-1</f>
        <v>-1.2779226095455565E-2</v>
      </c>
      <c r="X449" s="17">
        <f t="shared" ref="X449" si="359">X418/W418-1</f>
        <v>-1.4901926494613971E-2</v>
      </c>
      <c r="Y449" s="17">
        <f t="shared" ref="Y449" si="360">Y418/X418-1</f>
        <v>-1.7564980905429017E-2</v>
      </c>
    </row>
    <row r="450" spans="3:25" collapsed="1" x14ac:dyDescent="0.3"/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362B6-25EF-4937-A0C3-2486C7202157}">
  <sheetPr codeName="Sheet8"/>
  <dimension ref="A1:AE225"/>
  <sheetViews>
    <sheetView zoomScale="85" zoomScaleNormal="85" workbookViewId="0">
      <pane xSplit="5" ySplit="2" topLeftCell="F196" activePane="bottomRight" state="frozen"/>
      <selection pane="topRight" activeCell="F1" sqref="F1"/>
      <selection pane="bottomLeft" activeCell="A2" sqref="A2"/>
      <selection pane="bottomRight" activeCell="F198" sqref="F198"/>
    </sheetView>
  </sheetViews>
  <sheetFormatPr defaultRowHeight="14" outlineLevelRow="1" x14ac:dyDescent="0.3"/>
  <sheetData>
    <row r="1" spans="1:31" x14ac:dyDescent="0.3">
      <c r="A1" s="63" t="s">
        <v>75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</row>
    <row r="2" spans="1:31" hidden="1" outlineLevel="1" x14ac:dyDescent="0.3">
      <c r="A2" t="s">
        <v>76</v>
      </c>
      <c r="B2" t="s">
        <v>77</v>
      </c>
      <c r="C2" t="s">
        <v>78</v>
      </c>
      <c r="D2" t="s">
        <v>79</v>
      </c>
      <c r="E2" t="s">
        <v>80</v>
      </c>
      <c r="F2">
        <v>2013</v>
      </c>
      <c r="G2">
        <v>2014</v>
      </c>
      <c r="H2">
        <v>2015</v>
      </c>
      <c r="I2">
        <v>2016</v>
      </c>
      <c r="J2">
        <v>2017</v>
      </c>
      <c r="K2">
        <v>2018</v>
      </c>
      <c r="L2">
        <v>2019</v>
      </c>
      <c r="M2">
        <v>2020</v>
      </c>
      <c r="N2">
        <v>2021</v>
      </c>
      <c r="O2">
        <v>2022</v>
      </c>
      <c r="P2">
        <v>2023</v>
      </c>
      <c r="Q2">
        <v>2024</v>
      </c>
      <c r="R2">
        <v>2025</v>
      </c>
      <c r="S2">
        <v>2026</v>
      </c>
      <c r="T2">
        <v>2027</v>
      </c>
      <c r="U2">
        <v>2028</v>
      </c>
      <c r="V2">
        <v>2029</v>
      </c>
      <c r="W2">
        <v>2030</v>
      </c>
      <c r="X2">
        <v>2031</v>
      </c>
      <c r="Y2">
        <v>2032</v>
      </c>
      <c r="Z2">
        <v>2033</v>
      </c>
      <c r="AA2" t="s">
        <v>54</v>
      </c>
    </row>
    <row r="3" spans="1:31" hidden="1" outlineLevel="1" x14ac:dyDescent="0.3">
      <c r="A3" s="43" t="s">
        <v>81</v>
      </c>
      <c r="B3" s="43" t="s">
        <v>65</v>
      </c>
      <c r="C3" s="59" t="str">
        <f>Concept!B32</f>
        <v>Vector</v>
      </c>
      <c r="D3" s="59" t="str">
        <f>Concept!C32</f>
        <v>Auck</v>
      </c>
      <c r="E3" s="73" t="str">
        <f>Concept!D32</f>
        <v>Res</v>
      </c>
      <c r="F3" s="3">
        <f>Concept!F32</f>
        <v>2167</v>
      </c>
      <c r="G3" s="3">
        <f>Concept!G32</f>
        <v>2137.0245</v>
      </c>
      <c r="H3" s="3">
        <f>Concept!H32</f>
        <v>2225.3490000000002</v>
      </c>
      <c r="I3" s="3">
        <f>Concept!I32</f>
        <v>2342.6932499999998</v>
      </c>
      <c r="J3" s="3">
        <f>Concept!J32</f>
        <v>2394.1949999999997</v>
      </c>
      <c r="K3" s="3">
        <f>Concept!K32</f>
        <v>2419.1475</v>
      </c>
      <c r="L3" s="3">
        <f>Concept!L32</f>
        <v>2440.366</v>
      </c>
      <c r="M3" s="3">
        <f>Concept!M32</f>
        <v>2489.0787500000001</v>
      </c>
      <c r="N3" s="3">
        <f>Concept!N32</f>
        <v>2460.8805000000002</v>
      </c>
      <c r="O3" s="3">
        <f>Concept!O32</f>
        <v>2372.3204999999998</v>
      </c>
      <c r="P3" s="3">
        <f>Concept!P32</f>
        <v>2373.2172499999997</v>
      </c>
      <c r="Q3" s="3">
        <f>Concept!Q32</f>
        <v>2326.2851520212016</v>
      </c>
      <c r="R3" s="3">
        <f>Concept!R32</f>
        <v>2310.8850572434799</v>
      </c>
      <c r="S3" s="3">
        <f>Concept!S32</f>
        <v>2282.4578722227789</v>
      </c>
      <c r="T3" s="3">
        <f>Concept!T32</f>
        <v>2249.5642134785912</v>
      </c>
      <c r="U3" s="3">
        <f>Concept!U32</f>
        <v>2213.8865542986641</v>
      </c>
      <c r="V3" s="3">
        <f>Concept!V32</f>
        <v>2173.9231725597665</v>
      </c>
      <c r="W3" s="3">
        <f>Concept!W32</f>
        <v>2123.6441899661177</v>
      </c>
      <c r="X3" s="3">
        <f>Concept!X32</f>
        <v>2058.7881104677485</v>
      </c>
      <c r="Y3" s="3">
        <f>Concept!Y32</f>
        <v>1978.3785540004849</v>
      </c>
      <c r="Z3" s="3">
        <f>Concept!Z32</f>
        <v>1874.5727987041114</v>
      </c>
      <c r="AA3" t="s">
        <v>54</v>
      </c>
    </row>
    <row r="4" spans="1:31" hidden="1" outlineLevel="1" x14ac:dyDescent="0.3">
      <c r="A4" t="str">
        <f>A3</f>
        <v>Concept</v>
      </c>
      <c r="B4" t="str">
        <f>B3</f>
        <v>Demand</v>
      </c>
      <c r="C4" s="59" t="str">
        <f>Concept!B33</f>
        <v>Vector</v>
      </c>
      <c r="D4" s="59" t="str">
        <f>Concept!C33</f>
        <v>Auck</v>
      </c>
      <c r="E4" s="73" t="str">
        <f>Concept!D33</f>
        <v>Com</v>
      </c>
      <c r="F4" s="3">
        <f>Concept!F33</f>
        <v>2735</v>
      </c>
      <c r="G4" s="3">
        <f>Concept!G33</f>
        <v>2820.85925</v>
      </c>
      <c r="H4" s="3">
        <f>Concept!H33</f>
        <v>2986.3689999999997</v>
      </c>
      <c r="I4" s="3">
        <f>Concept!I33</f>
        <v>3127.1192499999997</v>
      </c>
      <c r="J4" s="3">
        <f>Concept!J33</f>
        <v>3262.98425</v>
      </c>
      <c r="K4" s="3">
        <f>Concept!K33</f>
        <v>3327.9079999999999</v>
      </c>
      <c r="L4" s="3">
        <f>Concept!L33</f>
        <v>3315.8060000000005</v>
      </c>
      <c r="M4" s="3">
        <f>Concept!M33</f>
        <v>3193.8760000000002</v>
      </c>
      <c r="N4" s="3">
        <f>Concept!N33</f>
        <v>3105.6482500000002</v>
      </c>
      <c r="O4" s="3">
        <f>Concept!O33</f>
        <v>3014.0457500000002</v>
      </c>
      <c r="P4" s="3">
        <f>Concept!P33</f>
        <v>3182.7474999999995</v>
      </c>
      <c r="Q4" s="3">
        <f>Concept!Q33</f>
        <v>3235.9779916335751</v>
      </c>
      <c r="R4" s="3">
        <f>Concept!R33</f>
        <v>3161.5999625558184</v>
      </c>
      <c r="S4" s="3">
        <f>Concept!S33</f>
        <v>3037.7000592347076</v>
      </c>
      <c r="T4" s="3">
        <f>Concept!T33</f>
        <v>2867.6535014990036</v>
      </c>
      <c r="U4" s="3">
        <f>Concept!U33</f>
        <v>2670.9341974588574</v>
      </c>
      <c r="V4" s="3">
        <f>Concept!V33</f>
        <v>2453.9227092783913</v>
      </c>
      <c r="W4" s="3">
        <f>Concept!W33</f>
        <v>2223.6760256913967</v>
      </c>
      <c r="X4" s="3">
        <f>Concept!X33</f>
        <v>1973.0313409617597</v>
      </c>
      <c r="Y4" s="3">
        <f>Concept!Y33</f>
        <v>1724.2264461322793</v>
      </c>
      <c r="Z4" s="3">
        <f>Concept!Z33</f>
        <v>1497.9770755104503</v>
      </c>
      <c r="AA4" t="s">
        <v>54</v>
      </c>
    </row>
    <row r="5" spans="1:31" hidden="1" outlineLevel="1" x14ac:dyDescent="0.3">
      <c r="A5" t="str">
        <f t="shared" ref="A5:B20" si="0">A4</f>
        <v>Concept</v>
      </c>
      <c r="B5" t="str">
        <f t="shared" si="0"/>
        <v>Demand</v>
      </c>
      <c r="C5" s="59" t="str">
        <f>Concept!B34</f>
        <v>Vector</v>
      </c>
      <c r="D5" s="59" t="str">
        <f>Concept!C34</f>
        <v>Auck</v>
      </c>
      <c r="E5" s="73" t="str">
        <f>Concept!D34</f>
        <v>Ind</v>
      </c>
      <c r="F5" s="3">
        <f>Concept!F34</f>
        <v>7084.75</v>
      </c>
      <c r="G5" s="3">
        <f>Concept!G34</f>
        <v>7166.6980000000003</v>
      </c>
      <c r="H5" s="3">
        <f>Concept!H34</f>
        <v>7460.9294999999993</v>
      </c>
      <c r="I5" s="3">
        <f>Concept!I34</f>
        <v>8327.2807499999999</v>
      </c>
      <c r="J5" s="3">
        <f>Concept!J34</f>
        <v>8499.8259999999991</v>
      </c>
      <c r="K5" s="3">
        <f>Concept!K34</f>
        <v>8560.3287500000006</v>
      </c>
      <c r="L5" s="3">
        <f>Concept!L34</f>
        <v>8565.4517500000002</v>
      </c>
      <c r="M5" s="3">
        <f>Concept!M34</f>
        <v>8361.3424999999988</v>
      </c>
      <c r="N5" s="3">
        <f>Concept!N34</f>
        <v>8080.2220000000007</v>
      </c>
      <c r="O5" s="3">
        <f>Concept!O34</f>
        <v>7707.1067499999999</v>
      </c>
      <c r="P5" s="3">
        <f>Concept!P34</f>
        <v>7728.3305</v>
      </c>
      <c r="Q5" s="3">
        <f>Concept!Q34</f>
        <v>7085.8666065952166</v>
      </c>
      <c r="R5" s="3">
        <f>Concept!R34</f>
        <v>6681.7598068405141</v>
      </c>
      <c r="S5" s="3">
        <f>Concept!S34</f>
        <v>5988.0339684455494</v>
      </c>
      <c r="T5" s="3">
        <f>Concept!T34</f>
        <v>5314.6534915201564</v>
      </c>
      <c r="U5" s="3">
        <f>Concept!U34</f>
        <v>4997.776615213852</v>
      </c>
      <c r="V5" s="3">
        <f>Concept!V34</f>
        <v>4787.9239393480302</v>
      </c>
      <c r="W5" s="3">
        <f>Concept!W34</f>
        <v>4601.2247565941825</v>
      </c>
      <c r="X5" s="3">
        <f>Concept!X34</f>
        <v>4456.8342942467743</v>
      </c>
      <c r="Y5" s="3">
        <f>Concept!Y34</f>
        <v>4326.0565685706588</v>
      </c>
      <c r="Z5" s="3">
        <f>Concept!Z34</f>
        <v>4191.5544070911301</v>
      </c>
      <c r="AA5" t="s">
        <v>54</v>
      </c>
    </row>
    <row r="6" spans="1:31" hidden="1" outlineLevel="1" x14ac:dyDescent="0.3">
      <c r="A6" t="str">
        <f t="shared" si="0"/>
        <v>Concept</v>
      </c>
      <c r="B6" t="str">
        <f t="shared" si="0"/>
        <v>Demand</v>
      </c>
      <c r="C6" s="59" t="str">
        <f>Concept!B35</f>
        <v>First Gas</v>
      </c>
      <c r="D6" s="59" t="str">
        <f>Concept!C35</f>
        <v>NonAuck</v>
      </c>
      <c r="E6" s="73" t="str">
        <f>Concept!D35</f>
        <v>Res</v>
      </c>
      <c r="F6" s="3">
        <f>Concept!F35</f>
        <v>1327</v>
      </c>
      <c r="G6" s="3">
        <f>Concept!G35</f>
        <v>1252</v>
      </c>
      <c r="H6" s="3">
        <f>Concept!H35</f>
        <v>1316.711</v>
      </c>
      <c r="I6" s="3">
        <f>Concept!I35</f>
        <v>1249.5619999999999</v>
      </c>
      <c r="J6" s="3">
        <f>Concept!J35</f>
        <v>1285.6423431849103</v>
      </c>
      <c r="K6" s="3">
        <f>Concept!K35</f>
        <v>1307.1110000000001</v>
      </c>
      <c r="L6" s="3">
        <f>Concept!L35</f>
        <v>1260.539</v>
      </c>
      <c r="M6" s="3">
        <f>Concept!M35</f>
        <v>1293.0070000000001</v>
      </c>
      <c r="N6" s="3">
        <f>Concept!N35</f>
        <v>1270</v>
      </c>
      <c r="O6" s="3">
        <f>Concept!O35</f>
        <v>1205.82</v>
      </c>
      <c r="P6" s="3">
        <f>Concept!P35</f>
        <v>1236.3389999999999</v>
      </c>
      <c r="Q6" s="3">
        <f>Concept!Q35</f>
        <v>1243.45</v>
      </c>
      <c r="R6" s="3">
        <f>Concept!R35</f>
        <v>1235.2183144584747</v>
      </c>
      <c r="S6" s="3">
        <f>Concept!S35</f>
        <v>1220.023365901425</v>
      </c>
      <c r="T6" s="3">
        <f>Concept!T35</f>
        <v>1202.4409900134465</v>
      </c>
      <c r="U6" s="3">
        <f>Concept!U35</f>
        <v>1183.3705053530705</v>
      </c>
      <c r="V6" s="3">
        <f>Concept!V35</f>
        <v>1162.0092087897249</v>
      </c>
      <c r="W6" s="3">
        <f>Concept!W35</f>
        <v>1135.1339992515682</v>
      </c>
      <c r="X6" s="3">
        <f>Concept!X35</f>
        <v>1100.4670144315094</v>
      </c>
      <c r="Y6" s="3">
        <f>Concept!Y35</f>
        <v>1057.4863579533703</v>
      </c>
      <c r="Z6" s="3">
        <f>Concept!Z35</f>
        <v>1001.9999244389207</v>
      </c>
      <c r="AA6" t="s">
        <v>54</v>
      </c>
    </row>
    <row r="7" spans="1:31" hidden="1" outlineLevel="1" x14ac:dyDescent="0.3">
      <c r="A7" t="str">
        <f t="shared" si="0"/>
        <v>Concept</v>
      </c>
      <c r="B7" t="str">
        <f t="shared" si="0"/>
        <v>Demand</v>
      </c>
      <c r="C7" s="59" t="str">
        <f>Concept!B36</f>
        <v>First Gas</v>
      </c>
      <c r="D7" s="59" t="str">
        <f>Concept!C36</f>
        <v>NonAuck</v>
      </c>
      <c r="E7" s="73" t="str">
        <f>Concept!D36</f>
        <v>Com</v>
      </c>
      <c r="F7" s="3">
        <f>Concept!F36</f>
        <v>1240</v>
      </c>
      <c r="G7" s="3">
        <f>Concept!G36</f>
        <v>1410</v>
      </c>
      <c r="H7" s="3">
        <f>Concept!H36</f>
        <v>1541.4650000000001</v>
      </c>
      <c r="I7" s="3">
        <f>Concept!I36</f>
        <v>1480.8249999999998</v>
      </c>
      <c r="J7" s="3">
        <f>Concept!J36</f>
        <v>1557.3775976652528</v>
      </c>
      <c r="K7" s="3">
        <f>Concept!K36</f>
        <v>1595.7470000000001</v>
      </c>
      <c r="L7" s="3">
        <f>Concept!L36</f>
        <v>1562.896</v>
      </c>
      <c r="M7" s="3">
        <f>Concept!M36</f>
        <v>1480.0900000000001</v>
      </c>
      <c r="N7" s="3">
        <f>Concept!N36</f>
        <v>1558</v>
      </c>
      <c r="O7" s="3">
        <f>Concept!O36</f>
        <v>1551.6010000000001</v>
      </c>
      <c r="P7" s="3">
        <f>Concept!P36</f>
        <v>1561.7660000000001</v>
      </c>
      <c r="Q7" s="3">
        <f>Concept!Q36</f>
        <v>1562.3780000000002</v>
      </c>
      <c r="R7" s="3">
        <f>Concept!R36</f>
        <v>1526.4671883026112</v>
      </c>
      <c r="S7" s="3">
        <f>Concept!S36</f>
        <v>1466.646483819603</v>
      </c>
      <c r="T7" s="3">
        <f>Concept!T36</f>
        <v>1384.5454925678437</v>
      </c>
      <c r="U7" s="3">
        <f>Concept!U36</f>
        <v>1289.5665051945457</v>
      </c>
      <c r="V7" s="3">
        <f>Concept!V36</f>
        <v>1184.7901514130849</v>
      </c>
      <c r="W7" s="3">
        <f>Concept!W36</f>
        <v>1073.6236496818162</v>
      </c>
      <c r="X7" s="3">
        <f>Concept!X36</f>
        <v>952.60869152975738</v>
      </c>
      <c r="Y7" s="3">
        <f>Concept!Y36</f>
        <v>832.48201113238611</v>
      </c>
      <c r="Z7" s="3">
        <f>Concept!Z36</f>
        <v>723.24547117837176</v>
      </c>
      <c r="AA7" t="s">
        <v>54</v>
      </c>
    </row>
    <row r="8" spans="1:31" hidden="1" outlineLevel="1" x14ac:dyDescent="0.3">
      <c r="A8" t="str">
        <f t="shared" si="0"/>
        <v>Concept</v>
      </c>
      <c r="B8" t="str">
        <f t="shared" si="0"/>
        <v>Demand</v>
      </c>
      <c r="C8" s="59" t="str">
        <f>Concept!B37</f>
        <v>First Gas</v>
      </c>
      <c r="D8" s="59" t="str">
        <f>Concept!C37</f>
        <v>NonAuck</v>
      </c>
      <c r="E8" s="73" t="str">
        <f>Concept!D37</f>
        <v>Ind</v>
      </c>
      <c r="F8" s="3">
        <f>Concept!F37</f>
        <v>6869</v>
      </c>
      <c r="G8" s="3">
        <f>Concept!G37</f>
        <v>7025</v>
      </c>
      <c r="H8" s="3">
        <f>Concept!H37</f>
        <v>7210.9470000000001</v>
      </c>
      <c r="I8" s="3">
        <f>Concept!I37</f>
        <v>6343.2110000000002</v>
      </c>
      <c r="J8" s="3">
        <f>Concept!J37</f>
        <v>6236.2058123074821</v>
      </c>
      <c r="K8" s="3">
        <f>Concept!K37</f>
        <v>6005.48</v>
      </c>
      <c r="L8" s="3">
        <f>Concept!L37</f>
        <v>6289.1730000000007</v>
      </c>
      <c r="M8" s="3">
        <f>Concept!M37</f>
        <v>6637.3130000000001</v>
      </c>
      <c r="N8" s="3">
        <f>Concept!N37</f>
        <v>6675</v>
      </c>
      <c r="O8" s="3">
        <f>Concept!O37</f>
        <v>6673.8890000000001</v>
      </c>
      <c r="P8" s="3">
        <f>Concept!P37</f>
        <v>5783.7739999999994</v>
      </c>
      <c r="Q8" s="3">
        <f>Concept!Q37</f>
        <v>5967.1950000000006</v>
      </c>
      <c r="R8" s="3">
        <f>Concept!R37</f>
        <v>5626.8860146857905</v>
      </c>
      <c r="S8" s="3">
        <f>Concept!S37</f>
        <v>5042.6812047351932</v>
      </c>
      <c r="T8" s="3">
        <f>Concept!T37</f>
        <v>4475.609759830083</v>
      </c>
      <c r="U8" s="3">
        <f>Concept!U37</f>
        <v>4208.7593917818522</v>
      </c>
      <c r="V8" s="3">
        <f>Concept!V37</f>
        <v>4032.0369232841208</v>
      </c>
      <c r="W8" s="3">
        <f>Concept!W37</f>
        <v>3874.8126214893455</v>
      </c>
      <c r="X8" s="3">
        <f>Concept!X37</f>
        <v>3753.2176080910972</v>
      </c>
      <c r="Y8" s="3">
        <f>Concept!Y37</f>
        <v>3643.0862389739386</v>
      </c>
      <c r="Z8" s="3">
        <f>Concept!Z37</f>
        <v>3529.81842431838</v>
      </c>
      <c r="AA8" t="s">
        <v>54</v>
      </c>
    </row>
    <row r="9" spans="1:31" hidden="1" outlineLevel="1" x14ac:dyDescent="0.3">
      <c r="A9" t="str">
        <f t="shared" si="0"/>
        <v>Concept</v>
      </c>
      <c r="B9" t="str">
        <f t="shared" si="0"/>
        <v>Demand</v>
      </c>
      <c r="C9" s="59" t="str">
        <f>Concept!B38</f>
        <v>Powerco</v>
      </c>
      <c r="D9" s="59" t="str">
        <f>Concept!C38</f>
        <v>Central</v>
      </c>
      <c r="E9" s="73" t="str">
        <f>Concept!D38</f>
        <v>Res</v>
      </c>
      <c r="F9" s="3">
        <f>Concept!F38</f>
        <v>1080.1509999999998</v>
      </c>
      <c r="G9" s="3">
        <f>Concept!G38</f>
        <v>1086.288</v>
      </c>
      <c r="H9" s="3">
        <f>Concept!H38</f>
        <v>1149.8320000000001</v>
      </c>
      <c r="I9" s="3">
        <f>Concept!I38</f>
        <v>1049.8910000000001</v>
      </c>
      <c r="J9" s="3">
        <f>Concept!J38</f>
        <v>1123.489</v>
      </c>
      <c r="K9" s="3">
        <f>Concept!K38</f>
        <v>1109.402</v>
      </c>
      <c r="L9" s="3">
        <f>Concept!L38</f>
        <v>1126.7719999999999</v>
      </c>
      <c r="M9" s="3">
        <f>Concept!M38</f>
        <v>1157.184</v>
      </c>
      <c r="N9" s="3">
        <f>Concept!N38</f>
        <v>1148.915</v>
      </c>
      <c r="O9" s="3">
        <f>Concept!O38</f>
        <v>1075.9480000000001</v>
      </c>
      <c r="P9" s="3">
        <f>Concept!P38</f>
        <v>1061.248</v>
      </c>
      <c r="Q9" s="3">
        <f>Concept!Q38</f>
        <v>1064.326</v>
      </c>
      <c r="R9" s="3">
        <f>Concept!R38</f>
        <v>1057.2801220429694</v>
      </c>
      <c r="S9" s="3">
        <f>Concept!S38</f>
        <v>1044.2740672615705</v>
      </c>
      <c r="T9" s="3">
        <f>Concept!T38</f>
        <v>1029.2245037090765</v>
      </c>
      <c r="U9" s="3">
        <f>Concept!U38</f>
        <v>1012.9011994695501</v>
      </c>
      <c r="V9" s="3">
        <f>Concept!V38</f>
        <v>994.61708404385593</v>
      </c>
      <c r="W9" s="3">
        <f>Concept!W38</f>
        <v>971.61335710114952</v>
      </c>
      <c r="X9" s="3">
        <f>Concept!X38</f>
        <v>941.94029160949822</v>
      </c>
      <c r="Y9" s="3">
        <f>Concept!Y38</f>
        <v>905.15117247583635</v>
      </c>
      <c r="Z9" s="3">
        <f>Concept!Z38</f>
        <v>857.65778405113088</v>
      </c>
      <c r="AA9" t="s">
        <v>54</v>
      </c>
    </row>
    <row r="10" spans="1:31" hidden="1" outlineLevel="1" x14ac:dyDescent="0.3">
      <c r="A10" t="str">
        <f t="shared" si="0"/>
        <v>Concept</v>
      </c>
      <c r="B10" t="str">
        <f t="shared" si="0"/>
        <v>Demand</v>
      </c>
      <c r="C10" s="59" t="str">
        <f>Concept!B39</f>
        <v>Powerco</v>
      </c>
      <c r="D10" s="59" t="str">
        <f>Concept!C39</f>
        <v>Central</v>
      </c>
      <c r="E10" s="73" t="str">
        <f>Concept!D39</f>
        <v>Com</v>
      </c>
      <c r="F10" s="3">
        <f>Concept!F39</f>
        <v>818.59500000000003</v>
      </c>
      <c r="G10" s="3">
        <f>Concept!G39</f>
        <v>828.78099999999995</v>
      </c>
      <c r="H10" s="3">
        <f>Concept!H39</f>
        <v>876.23199999999997</v>
      </c>
      <c r="I10" s="3">
        <f>Concept!I39</f>
        <v>861.85199999999998</v>
      </c>
      <c r="J10" s="3">
        <f>Concept!J39</f>
        <v>915.53300000000002</v>
      </c>
      <c r="K10" s="3">
        <f>Concept!K39</f>
        <v>921.94299999999998</v>
      </c>
      <c r="L10" s="3">
        <f>Concept!L39</f>
        <v>937.08699999999999</v>
      </c>
      <c r="M10" s="3">
        <f>Concept!M39</f>
        <v>870.17399999999998</v>
      </c>
      <c r="N10" s="3">
        <f>Concept!N39</f>
        <v>949.34600000000012</v>
      </c>
      <c r="O10" s="3">
        <f>Concept!O39</f>
        <v>904.74099999999999</v>
      </c>
      <c r="P10" s="3">
        <f>Concept!P39</f>
        <v>906.3130000000001</v>
      </c>
      <c r="Q10" s="3">
        <f>Concept!Q39</f>
        <v>904.91700000000003</v>
      </c>
      <c r="R10" s="3">
        <f>Concept!R39</f>
        <v>884.11774144108153</v>
      </c>
      <c r="S10" s="3">
        <f>Concept!S39</f>
        <v>849.47006178951813</v>
      </c>
      <c r="T10" s="3">
        <f>Concept!T39</f>
        <v>801.91781598180182</v>
      </c>
      <c r="U10" s="3">
        <f>Concept!U39</f>
        <v>746.90673651391205</v>
      </c>
      <c r="V10" s="3">
        <f>Concept!V39</f>
        <v>686.22109978908736</v>
      </c>
      <c r="W10" s="3">
        <f>Concept!W39</f>
        <v>621.83433983269106</v>
      </c>
      <c r="X10" s="3">
        <f>Concept!X39</f>
        <v>551.7434316874876</v>
      </c>
      <c r="Y10" s="3">
        <f>Concept!Y39</f>
        <v>482.16700700335355</v>
      </c>
      <c r="Z10" s="3">
        <f>Concept!Z39</f>
        <v>418.89806566805134</v>
      </c>
      <c r="AA10" t="s">
        <v>54</v>
      </c>
    </row>
    <row r="11" spans="1:31" hidden="1" outlineLevel="1" x14ac:dyDescent="0.3">
      <c r="A11" t="str">
        <f t="shared" si="0"/>
        <v>Concept</v>
      </c>
      <c r="B11" t="str">
        <f t="shared" si="0"/>
        <v>Demand</v>
      </c>
      <c r="C11" s="59" t="str">
        <f>Concept!B40</f>
        <v>Powerco</v>
      </c>
      <c r="D11" s="59" t="str">
        <f>Concept!C40</f>
        <v>Central</v>
      </c>
      <c r="E11" s="73" t="str">
        <f>Concept!D40</f>
        <v>Ind</v>
      </c>
      <c r="F11" s="3">
        <f>Concept!F40</f>
        <v>3385.5230000000001</v>
      </c>
      <c r="G11" s="3">
        <f>Concept!G40</f>
        <v>3476.6930000000002</v>
      </c>
      <c r="H11" s="3">
        <f>Concept!H40</f>
        <v>3465.5050000000001</v>
      </c>
      <c r="I11" s="3">
        <f>Concept!I40</f>
        <v>3007.2060000000001</v>
      </c>
      <c r="J11" s="3">
        <f>Concept!J40</f>
        <v>2913.45</v>
      </c>
      <c r="K11" s="3">
        <f>Concept!K40</f>
        <v>3018.1990000000001</v>
      </c>
      <c r="L11" s="3">
        <f>Concept!L40</f>
        <v>3060.7750000000001</v>
      </c>
      <c r="M11" s="3">
        <f>Concept!M40</f>
        <v>2945.7930000000001</v>
      </c>
      <c r="N11" s="3">
        <f>Concept!N40</f>
        <v>3098.4319999999998</v>
      </c>
      <c r="O11" s="3">
        <f>Concept!O40</f>
        <v>3069.913</v>
      </c>
      <c r="P11" s="3">
        <f>Concept!P40</f>
        <v>2591.2489999999998</v>
      </c>
      <c r="Q11" s="3">
        <f>Concept!Q40</f>
        <v>2663.1750000000002</v>
      </c>
      <c r="R11" s="3">
        <f>Concept!R40</f>
        <v>2511.2941947030104</v>
      </c>
      <c r="S11" s="3">
        <f>Concept!S40</f>
        <v>2250.5620341585363</v>
      </c>
      <c r="T11" s="3">
        <f>Concept!T40</f>
        <v>1997.4765400050578</v>
      </c>
      <c r="U11" s="3">
        <f>Concept!U40</f>
        <v>1878.3805109785476</v>
      </c>
      <c r="V11" s="3">
        <f>Concept!V40</f>
        <v>1799.5088032429287</v>
      </c>
      <c r="W11" s="3">
        <f>Concept!W40</f>
        <v>1729.3391791679151</v>
      </c>
      <c r="X11" s="3">
        <f>Concept!X40</f>
        <v>1675.0710012707825</v>
      </c>
      <c r="Y11" s="3">
        <f>Concept!Y40</f>
        <v>1625.9190783072145</v>
      </c>
      <c r="Z11" s="3">
        <f>Concept!Z40</f>
        <v>1575.3673513575645</v>
      </c>
      <c r="AA11" t="s">
        <v>54</v>
      </c>
    </row>
    <row r="12" spans="1:31" hidden="1" outlineLevel="1" x14ac:dyDescent="0.3">
      <c r="A12" t="str">
        <f t="shared" si="0"/>
        <v>Concept</v>
      </c>
      <c r="B12" t="str">
        <f t="shared" si="0"/>
        <v>Demand</v>
      </c>
      <c r="C12" s="59" t="str">
        <f>Concept!B41</f>
        <v>Powerco</v>
      </c>
      <c r="D12" s="59" t="str">
        <f>Concept!C41</f>
        <v>Lower</v>
      </c>
      <c r="E12" s="73" t="str">
        <f>Concept!D41</f>
        <v>Res</v>
      </c>
      <c r="F12" s="3">
        <f>Concept!F41</f>
        <v>1793.2529999999999</v>
      </c>
      <c r="G12" s="3">
        <f>Concept!G41</f>
        <v>1848.07</v>
      </c>
      <c r="H12" s="3">
        <f>Concept!H41</f>
        <v>1929.452</v>
      </c>
      <c r="I12" s="3">
        <f>Concept!I41</f>
        <v>1837.193</v>
      </c>
      <c r="J12" s="3">
        <f>Concept!J41</f>
        <v>2045.5809999999999</v>
      </c>
      <c r="K12" s="3">
        <f>Concept!K41</f>
        <v>1954.384</v>
      </c>
      <c r="L12" s="3">
        <f>Concept!L41</f>
        <v>2006.873</v>
      </c>
      <c r="M12" s="3">
        <f>Concept!M41</f>
        <v>2113.1959999999999</v>
      </c>
      <c r="N12" s="3">
        <f>Concept!N41</f>
        <v>2094.473</v>
      </c>
      <c r="O12" s="3">
        <f>Concept!O41</f>
        <v>1971.1309999999999</v>
      </c>
      <c r="P12" s="3">
        <f>Concept!P41</f>
        <v>1940.5230000000001</v>
      </c>
      <c r="Q12" s="3">
        <f>Concept!Q41</f>
        <v>1955.2909999999999</v>
      </c>
      <c r="R12" s="3">
        <f>Concept!R41</f>
        <v>1942.3469003947284</v>
      </c>
      <c r="S12" s="3">
        <f>Concept!S41</f>
        <v>1918.4532607959814</v>
      </c>
      <c r="T12" s="3">
        <f>Concept!T41</f>
        <v>1890.8054572394399</v>
      </c>
      <c r="U12" s="3">
        <f>Concept!U41</f>
        <v>1860.8176434776713</v>
      </c>
      <c r="V12" s="3">
        <f>Concept!V41</f>
        <v>1827.2275908670792</v>
      </c>
      <c r="W12" s="3">
        <f>Concept!W41</f>
        <v>1784.9670614263521</v>
      </c>
      <c r="X12" s="3">
        <f>Concept!X41</f>
        <v>1730.4541791907998</v>
      </c>
      <c r="Y12" s="3">
        <f>Concept!Y41</f>
        <v>1662.8682764317043</v>
      </c>
      <c r="Z12" s="3">
        <f>Concept!Z41</f>
        <v>1575.6173824891239</v>
      </c>
      <c r="AA12" t="s">
        <v>54</v>
      </c>
    </row>
    <row r="13" spans="1:31" hidden="1" outlineLevel="1" x14ac:dyDescent="0.3">
      <c r="A13" t="str">
        <f t="shared" si="0"/>
        <v>Concept</v>
      </c>
      <c r="B13" t="str">
        <f t="shared" si="0"/>
        <v>Demand</v>
      </c>
      <c r="C13" s="59" t="str">
        <f>Concept!B42</f>
        <v>Powerco</v>
      </c>
      <c r="D13" s="59" t="str">
        <f>Concept!C42</f>
        <v>Lower</v>
      </c>
      <c r="E13" s="73" t="str">
        <f>Concept!D42</f>
        <v>Com</v>
      </c>
      <c r="F13" s="3">
        <f>Concept!F42</f>
        <v>678.74300000000005</v>
      </c>
      <c r="G13" s="3">
        <f>Concept!G42</f>
        <v>690.72499999999991</v>
      </c>
      <c r="H13" s="3">
        <f>Concept!H42</f>
        <v>720.23199999999997</v>
      </c>
      <c r="I13" s="3">
        <f>Concept!I42</f>
        <v>707.35500000000002</v>
      </c>
      <c r="J13" s="3">
        <f>Concept!J42</f>
        <v>745.30700000000002</v>
      </c>
      <c r="K13" s="3">
        <f>Concept!K42</f>
        <v>742.49199999999996</v>
      </c>
      <c r="L13" s="3">
        <f>Concept!L42</f>
        <v>760.56799999999998</v>
      </c>
      <c r="M13" s="3">
        <f>Concept!M42</f>
        <v>723.74700000000007</v>
      </c>
      <c r="N13" s="3">
        <f>Concept!N42</f>
        <v>746.08</v>
      </c>
      <c r="O13" s="3">
        <f>Concept!O42</f>
        <v>715.95099999999991</v>
      </c>
      <c r="P13" s="3">
        <f>Concept!P42</f>
        <v>735.08800000000008</v>
      </c>
      <c r="Q13" s="3">
        <f>Concept!Q42</f>
        <v>741.178</v>
      </c>
      <c r="R13" s="3">
        <f>Concept!R42</f>
        <v>724.14223554847342</v>
      </c>
      <c r="S13" s="3">
        <f>Concept!S42</f>
        <v>695.76383409421135</v>
      </c>
      <c r="T13" s="3">
        <f>Concept!T42</f>
        <v>656.81586600070489</v>
      </c>
      <c r="U13" s="3">
        <f>Concept!U42</f>
        <v>611.7586929584794</v>
      </c>
      <c r="V13" s="3">
        <f>Concept!V42</f>
        <v>562.05373785604229</v>
      </c>
      <c r="W13" s="3">
        <f>Concept!W42</f>
        <v>509.31735433030246</v>
      </c>
      <c r="X13" s="3">
        <f>Concept!X42</f>
        <v>451.90895210419154</v>
      </c>
      <c r="Y13" s="3">
        <f>Concept!Y42</f>
        <v>394.92194081526986</v>
      </c>
      <c r="Z13" s="3">
        <f>Concept!Z42</f>
        <v>343.10111371066625</v>
      </c>
      <c r="AA13" t="s">
        <v>54</v>
      </c>
    </row>
    <row r="14" spans="1:31" hidden="1" outlineLevel="1" x14ac:dyDescent="0.3">
      <c r="A14" t="str">
        <f t="shared" si="0"/>
        <v>Concept</v>
      </c>
      <c r="B14" t="str">
        <f t="shared" si="0"/>
        <v>Demand</v>
      </c>
      <c r="C14" s="59" t="str">
        <f>Concept!B43</f>
        <v>Powerco</v>
      </c>
      <c r="D14" s="59" t="str">
        <f>Concept!C43</f>
        <v>Lower</v>
      </c>
      <c r="E14" s="73" t="str">
        <f>Concept!D43</f>
        <v>Ind</v>
      </c>
      <c r="F14" s="3">
        <f>Concept!F43</f>
        <v>988.64200000000005</v>
      </c>
      <c r="G14" s="3">
        <f>Concept!G43</f>
        <v>972.39599999999996</v>
      </c>
      <c r="H14" s="3">
        <f>Concept!H43</f>
        <v>1027.6189999999999</v>
      </c>
      <c r="I14" s="3">
        <f>Concept!I43</f>
        <v>974.91899999999998</v>
      </c>
      <c r="J14" s="3">
        <f>Concept!J43</f>
        <v>979.923</v>
      </c>
      <c r="K14" s="3">
        <f>Concept!K43</f>
        <v>949.12699999999995</v>
      </c>
      <c r="L14" s="3">
        <f>Concept!L43</f>
        <v>961.375</v>
      </c>
      <c r="M14" s="3">
        <f>Concept!M43</f>
        <v>992.25800000000004</v>
      </c>
      <c r="N14" s="3">
        <f>Concept!N43</f>
        <v>935.02599999999995</v>
      </c>
      <c r="O14" s="3">
        <f>Concept!O43</f>
        <v>888.43200000000002</v>
      </c>
      <c r="P14" s="3">
        <f>Concept!P43</f>
        <v>916.65599999999995</v>
      </c>
      <c r="Q14" s="3">
        <f>Concept!Q43</f>
        <v>888.47500000000002</v>
      </c>
      <c r="R14" s="3">
        <f>Concept!R43</f>
        <v>837.80529241929537</v>
      </c>
      <c r="S14" s="3">
        <f>Concept!S43</f>
        <v>750.82114517408934</v>
      </c>
      <c r="T14" s="3">
        <f>Concept!T43</f>
        <v>666.38804017047084</v>
      </c>
      <c r="U14" s="3">
        <f>Concept!U43</f>
        <v>626.65582415412621</v>
      </c>
      <c r="V14" s="3">
        <f>Concept!V43</f>
        <v>600.34304315760744</v>
      </c>
      <c r="W14" s="3">
        <f>Concept!W43</f>
        <v>576.93340738449911</v>
      </c>
      <c r="X14" s="3">
        <f>Concept!X43</f>
        <v>558.82873181599359</v>
      </c>
      <c r="Y14" s="3">
        <f>Concept!Y43</f>
        <v>542.43091539196735</v>
      </c>
      <c r="Z14" s="3">
        <f>Concept!Z43</f>
        <v>525.56610342820591</v>
      </c>
      <c r="AA14" t="s">
        <v>54</v>
      </c>
    </row>
    <row r="15" spans="1:31" hidden="1" outlineLevel="1" x14ac:dyDescent="0.3">
      <c r="A15" t="str">
        <f t="shared" si="0"/>
        <v>Concept</v>
      </c>
      <c r="B15" t="str">
        <f t="shared" si="0"/>
        <v>Demand</v>
      </c>
      <c r="C15" s="59" t="str">
        <f>Concept!B44</f>
        <v>GasNet</v>
      </c>
      <c r="D15" s="59" t="str">
        <f>Concept!C44</f>
        <v>GasNet</v>
      </c>
      <c r="E15" s="73" t="str">
        <f>Concept!D44</f>
        <v>Res</v>
      </c>
      <c r="F15" s="3">
        <f>Concept!F44</f>
        <v>243.25</v>
      </c>
      <c r="G15" s="3">
        <f>Concept!G44</f>
        <v>235</v>
      </c>
      <c r="H15" s="3">
        <f>Concept!H44</f>
        <v>250.5</v>
      </c>
      <c r="I15" s="3">
        <f>Concept!I44</f>
        <v>243.25</v>
      </c>
      <c r="J15" s="3">
        <f>Concept!J44</f>
        <v>242.75</v>
      </c>
      <c r="K15" s="3">
        <f>Concept!K44</f>
        <v>240.25</v>
      </c>
      <c r="L15" s="3">
        <f>Concept!L44</f>
        <v>243.167</v>
      </c>
      <c r="M15" s="3">
        <f>Concept!M44</f>
        <v>240.09875</v>
      </c>
      <c r="N15" s="3">
        <f>Concept!N44</f>
        <v>237.852</v>
      </c>
      <c r="O15" s="3">
        <f>Concept!O44</f>
        <v>233.92625000000001</v>
      </c>
      <c r="P15" s="3">
        <f>Concept!P44</f>
        <v>227.16459536319502</v>
      </c>
      <c r="Q15" s="3">
        <f>Concept!Q44</f>
        <v>226.3264972959895</v>
      </c>
      <c r="R15" s="3">
        <f>Concept!R44</f>
        <v>224.82820741263635</v>
      </c>
      <c r="S15" s="3">
        <f>Concept!S44</f>
        <v>222.0624995164525</v>
      </c>
      <c r="T15" s="3">
        <f>Concept!T44</f>
        <v>218.86224413918148</v>
      </c>
      <c r="U15" s="3">
        <f>Concept!U44</f>
        <v>215.39113070887083</v>
      </c>
      <c r="V15" s="3">
        <f>Concept!V44</f>
        <v>211.50305525036194</v>
      </c>
      <c r="W15" s="3">
        <f>Concept!W44</f>
        <v>206.61136516321184</v>
      </c>
      <c r="X15" s="3">
        <f>Concept!X44</f>
        <v>200.3014554393491</v>
      </c>
      <c r="Y15" s="3">
        <f>Concept!Y44</f>
        <v>192.47833313271883</v>
      </c>
      <c r="Z15" s="3">
        <f>Concept!Z44</f>
        <v>182.37897236648604</v>
      </c>
      <c r="AA15" t="s">
        <v>54</v>
      </c>
    </row>
    <row r="16" spans="1:31" hidden="1" outlineLevel="1" x14ac:dyDescent="0.3">
      <c r="A16" t="str">
        <f t="shared" si="0"/>
        <v>Concept</v>
      </c>
      <c r="B16" t="str">
        <f t="shared" si="0"/>
        <v>Demand</v>
      </c>
      <c r="C16" s="59" t="str">
        <f>Concept!B45</f>
        <v>GasNet</v>
      </c>
      <c r="D16" s="59" t="str">
        <f>Concept!C45</f>
        <v>GasNet</v>
      </c>
      <c r="E16" s="73" t="str">
        <f>Concept!D45</f>
        <v>Com</v>
      </c>
      <c r="F16" s="3">
        <f>Concept!F45</f>
        <v>113.75</v>
      </c>
      <c r="G16" s="3">
        <f>Concept!G45</f>
        <v>113.5</v>
      </c>
      <c r="H16" s="3">
        <f>Concept!H45</f>
        <v>115</v>
      </c>
      <c r="I16" s="3">
        <f>Concept!I45</f>
        <v>136</v>
      </c>
      <c r="J16" s="3">
        <f>Concept!J45</f>
        <v>202.75</v>
      </c>
      <c r="K16" s="3">
        <f>Concept!K45</f>
        <v>211.75</v>
      </c>
      <c r="L16" s="3">
        <f>Concept!L45</f>
        <v>205.75675000000001</v>
      </c>
      <c r="M16" s="3">
        <f>Concept!M45</f>
        <v>202.86799999999999</v>
      </c>
      <c r="N16" s="3">
        <f>Concept!N45</f>
        <v>176.77199999999999</v>
      </c>
      <c r="O16" s="3">
        <f>Concept!O45</f>
        <v>144.18625</v>
      </c>
      <c r="P16" s="3">
        <f>Concept!P45</f>
        <v>141.94531911160934</v>
      </c>
      <c r="Q16" s="3">
        <f>Concept!Q45</f>
        <v>140.47053978383343</v>
      </c>
      <c r="R16" s="3">
        <f>Concept!R45</f>
        <v>137.24186458282074</v>
      </c>
      <c r="S16" s="3">
        <f>Concept!S45</f>
        <v>131.86349478436136</v>
      </c>
      <c r="T16" s="3">
        <f>Concept!T45</f>
        <v>124.4819452759054</v>
      </c>
      <c r="U16" s="3">
        <f>Concept!U45</f>
        <v>115.94255876095892</v>
      </c>
      <c r="V16" s="3">
        <f>Concept!V45</f>
        <v>106.52230900560926</v>
      </c>
      <c r="W16" s="3">
        <f>Concept!W45</f>
        <v>96.527532770874913</v>
      </c>
      <c r="X16" s="3">
        <f>Concept!X45</f>
        <v>85.647299886427149</v>
      </c>
      <c r="Y16" s="3">
        <f>Concept!Y45</f>
        <v>74.84693042535001</v>
      </c>
      <c r="Z16" s="3">
        <f>Concept!Z45</f>
        <v>65.025673513476775</v>
      </c>
      <c r="AA16" t="s">
        <v>54</v>
      </c>
    </row>
    <row r="17" spans="1:27" hidden="1" outlineLevel="1" x14ac:dyDescent="0.3">
      <c r="A17" t="str">
        <f t="shared" si="0"/>
        <v>Concept</v>
      </c>
      <c r="B17" t="str">
        <f t="shared" si="0"/>
        <v>Demand</v>
      </c>
      <c r="C17" s="59" t="str">
        <f>Concept!B46</f>
        <v>GasNet</v>
      </c>
      <c r="D17" s="59" t="str">
        <f>Concept!C46</f>
        <v>GasNet</v>
      </c>
      <c r="E17" s="73" t="str">
        <f>Concept!D46</f>
        <v>Ind</v>
      </c>
      <c r="F17" s="3">
        <f>Concept!F46</f>
        <v>782.75</v>
      </c>
      <c r="G17" s="3">
        <f>Concept!G46</f>
        <v>762.25</v>
      </c>
      <c r="H17" s="3">
        <f>Concept!H46</f>
        <v>792.5</v>
      </c>
      <c r="I17" s="3">
        <f>Concept!I46</f>
        <v>878</v>
      </c>
      <c r="J17" s="3">
        <f>Concept!J46</f>
        <v>804</v>
      </c>
      <c r="K17" s="3">
        <f>Concept!K46</f>
        <v>784.25</v>
      </c>
      <c r="L17" s="3">
        <f>Concept!L46</f>
        <v>826.72325000000001</v>
      </c>
      <c r="M17" s="3">
        <f>Concept!M46</f>
        <v>834.83474999999999</v>
      </c>
      <c r="N17" s="3">
        <f>Concept!N46</f>
        <v>836.79</v>
      </c>
      <c r="O17" s="3">
        <f>Concept!O46</f>
        <v>839.63499999999999</v>
      </c>
      <c r="P17" s="3">
        <f>Concept!P46</f>
        <v>834.75269435704558</v>
      </c>
      <c r="Q17" s="3">
        <f>Concept!Q46</f>
        <v>843.29078941572709</v>
      </c>
      <c r="R17" s="3">
        <f>Concept!R46</f>
        <v>795.19793626263163</v>
      </c>
      <c r="S17" s="3">
        <f>Concept!S46</f>
        <v>712.63744756338451</v>
      </c>
      <c r="T17" s="3">
        <f>Concept!T46</f>
        <v>632.49826551400497</v>
      </c>
      <c r="U17" s="3">
        <f>Concept!U46</f>
        <v>594.78666776543639</v>
      </c>
      <c r="V17" s="3">
        <f>Concept!V46</f>
        <v>569.81204736725135</v>
      </c>
      <c r="W17" s="3">
        <f>Concept!W46</f>
        <v>547.5929300808458</v>
      </c>
      <c r="X17" s="3">
        <f>Concept!X46</f>
        <v>530.40898438481531</v>
      </c>
      <c r="Y17" s="3">
        <f>Concept!Y46</f>
        <v>514.84509394680492</v>
      </c>
      <c r="Z17" s="3">
        <f>Concept!Z46</f>
        <v>498.83795745532439</v>
      </c>
      <c r="AA17" t="s">
        <v>54</v>
      </c>
    </row>
    <row r="18" spans="1:27" hidden="1" outlineLevel="1" x14ac:dyDescent="0.3">
      <c r="A18" s="43" t="s">
        <v>82</v>
      </c>
      <c r="B18" t="str">
        <f>B17</f>
        <v>Demand</v>
      </c>
      <c r="C18" s="59" t="str">
        <f>GDB!B326</f>
        <v>Vector</v>
      </c>
      <c r="D18" s="59" t="str">
        <f>GDB!C326</f>
        <v>Auck</v>
      </c>
      <c r="E18" s="73" t="str">
        <f>GDB!D326</f>
        <v>Res</v>
      </c>
      <c r="F18" s="45">
        <f>GDB!E326</f>
        <v>2167</v>
      </c>
      <c r="G18" s="45">
        <f>GDB!F326</f>
        <v>2137.0245</v>
      </c>
      <c r="H18" s="45">
        <f>GDB!G326</f>
        <v>2225.3490000000002</v>
      </c>
      <c r="I18" s="45">
        <f>GDB!H326</f>
        <v>2342.6932499999998</v>
      </c>
      <c r="J18" s="45">
        <f>GDB!I326</f>
        <v>2394.1949999999997</v>
      </c>
      <c r="K18" s="45">
        <f>GDB!J326</f>
        <v>2419.1475</v>
      </c>
      <c r="L18" s="45">
        <f>GDB!K326</f>
        <v>2440.366</v>
      </c>
      <c r="M18" s="45">
        <f>GDB!L326</f>
        <v>2489.0787500000001</v>
      </c>
      <c r="N18" s="45">
        <f>GDB!M326</f>
        <v>2460.8805000000002</v>
      </c>
      <c r="O18" s="45">
        <f>GDB!N326</f>
        <v>2372.3204999999998</v>
      </c>
      <c r="P18" s="45">
        <f>GDB!O326</f>
        <v>2373.2172499999997</v>
      </c>
      <c r="Q18" s="45">
        <f>GDB!P326</f>
        <v>2326.2851520212016</v>
      </c>
      <c r="R18" s="45">
        <f>GDB!Q326</f>
        <v>2293.657266080013</v>
      </c>
      <c r="S18" s="45">
        <f>GDB!R326</f>
        <v>2238.4735172634628</v>
      </c>
      <c r="T18" s="45">
        <f>GDB!S326</f>
        <v>2175.7163457384349</v>
      </c>
      <c r="U18" s="45">
        <f>GDB!T326</f>
        <v>2107.8606602618206</v>
      </c>
      <c r="V18" s="45">
        <f>GDB!U326</f>
        <v>2041.0002822622102</v>
      </c>
      <c r="W18" s="45">
        <f>GDB!V326</f>
        <v>1973.1797221009258</v>
      </c>
      <c r="X18" s="45">
        <f>GDB!W326</f>
        <v>1907.5689773085419</v>
      </c>
      <c r="Y18" s="45">
        <f>GDB!X326</f>
        <v>1844.0984153384511</v>
      </c>
      <c r="Z18" s="45">
        <f>GDB!Y326</f>
        <v>1782.7397100218916</v>
      </c>
      <c r="AA18" t="s">
        <v>54</v>
      </c>
    </row>
    <row r="19" spans="1:27" hidden="1" outlineLevel="1" x14ac:dyDescent="0.3">
      <c r="A19" t="str">
        <f t="shared" ref="A19:B32" si="1">A18</f>
        <v>GDB</v>
      </c>
      <c r="B19" t="str">
        <f t="shared" si="0"/>
        <v>Demand</v>
      </c>
      <c r="C19" s="59" t="str">
        <f>GDB!B327</f>
        <v>First Gas</v>
      </c>
      <c r="D19" s="59" t="str">
        <f>GDB!C327</f>
        <v>NonAuck</v>
      </c>
      <c r="E19" s="73" t="str">
        <f>GDB!D327</f>
        <v>Res</v>
      </c>
      <c r="F19" s="45">
        <f>GDB!E327</f>
        <v>1327</v>
      </c>
      <c r="G19" s="45">
        <f>GDB!F327</f>
        <v>1252</v>
      </c>
      <c r="H19" s="45">
        <f>GDB!G327</f>
        <v>1316.711</v>
      </c>
      <c r="I19" s="45">
        <f>GDB!H327</f>
        <v>1249.5619999999999</v>
      </c>
      <c r="J19" s="45">
        <f>GDB!I327</f>
        <v>1285.6423431849103</v>
      </c>
      <c r="K19" s="45">
        <f>GDB!J327</f>
        <v>1307.1110000000001</v>
      </c>
      <c r="L19" s="45">
        <f>GDB!K327</f>
        <v>1260.539</v>
      </c>
      <c r="M19" s="45">
        <f>GDB!L327</f>
        <v>1293.0070000000001</v>
      </c>
      <c r="N19" s="45">
        <f>GDB!M327</f>
        <v>1270</v>
      </c>
      <c r="O19" s="45">
        <f>GDB!N327</f>
        <v>1205.82</v>
      </c>
      <c r="P19" s="45">
        <f>GDB!O327</f>
        <v>1236.3389999999999</v>
      </c>
      <c r="Q19" s="45">
        <f>GDB!P327</f>
        <v>1243.45</v>
      </c>
      <c r="R19" s="45">
        <f>GDB!Q327</f>
        <v>1233.0608219282788</v>
      </c>
      <c r="S19" s="45">
        <f>GDB!R327</f>
        <v>1219.4823265189759</v>
      </c>
      <c r="T19" s="45">
        <f>GDB!S327</f>
        <v>1204.2552344874862</v>
      </c>
      <c r="U19" s="45">
        <f>GDB!T327</f>
        <v>1186.0003839152823</v>
      </c>
      <c r="V19" s="45">
        <f>GDB!U327</f>
        <v>1164.3002832940044</v>
      </c>
      <c r="W19" s="45">
        <f>GDB!V327</f>
        <v>1138.5127478567183</v>
      </c>
      <c r="X19" s="45">
        <f>GDB!W327</f>
        <v>1108.0366955379857</v>
      </c>
      <c r="Y19" s="45">
        <f>GDB!X327</f>
        <v>1072.0657137335202</v>
      </c>
      <c r="Z19" s="45">
        <f>GDB!Y327</f>
        <v>1037.2624834459382</v>
      </c>
      <c r="AA19" t="s">
        <v>54</v>
      </c>
    </row>
    <row r="20" spans="1:27" hidden="1" outlineLevel="1" x14ac:dyDescent="0.3">
      <c r="A20" t="str">
        <f t="shared" si="1"/>
        <v>GDB</v>
      </c>
      <c r="B20" t="str">
        <f t="shared" si="0"/>
        <v>Demand</v>
      </c>
      <c r="C20" s="59" t="str">
        <f>GDB!B328</f>
        <v>Powerco</v>
      </c>
      <c r="D20" s="59" t="str">
        <f>GDB!C328</f>
        <v>Central</v>
      </c>
      <c r="E20" s="73" t="str">
        <f>GDB!D328</f>
        <v>Res</v>
      </c>
      <c r="F20" s="45">
        <f>GDB!E328</f>
        <v>1080.1509999999998</v>
      </c>
      <c r="G20" s="45">
        <f>GDB!F328</f>
        <v>1086.288</v>
      </c>
      <c r="H20" s="45">
        <f>GDB!G328</f>
        <v>1149.8320000000001</v>
      </c>
      <c r="I20" s="45">
        <f>GDB!H328</f>
        <v>1049.8910000000001</v>
      </c>
      <c r="J20" s="45">
        <f>GDB!I328</f>
        <v>1123.489</v>
      </c>
      <c r="K20" s="45">
        <f>GDB!J328</f>
        <v>1109.402</v>
      </c>
      <c r="L20" s="45">
        <f>GDB!K328</f>
        <v>1126.7719999999999</v>
      </c>
      <c r="M20" s="45">
        <f>GDB!L328</f>
        <v>1157.184</v>
      </c>
      <c r="N20" s="45">
        <f>GDB!M328</f>
        <v>1148.915</v>
      </c>
      <c r="O20" s="45">
        <f>GDB!N328</f>
        <v>1075.9480000000001</v>
      </c>
      <c r="P20" s="45">
        <f>GDB!O328</f>
        <v>1061.248</v>
      </c>
      <c r="Q20" s="45">
        <f>GDB!P328</f>
        <v>1064.326</v>
      </c>
      <c r="R20" s="45">
        <f>GDB!Q328</f>
        <v>1046.7905036131874</v>
      </c>
      <c r="S20" s="45">
        <f>GDB!R328</f>
        <v>1033.5561259439639</v>
      </c>
      <c r="T20" s="45">
        <f>GDB!S328</f>
        <v>1021.3551239481635</v>
      </c>
      <c r="U20" s="45">
        <f>GDB!T328</f>
        <v>1008.5894740516817</v>
      </c>
      <c r="V20" s="45">
        <f>GDB!U328</f>
        <v>994.92727480710778</v>
      </c>
      <c r="W20" s="45">
        <f>GDB!V328</f>
        <v>980.03110680111638</v>
      </c>
      <c r="X20" s="45">
        <f>GDB!W328</f>
        <v>963.56736464096798</v>
      </c>
      <c r="Y20" s="45">
        <f>GDB!X328</f>
        <v>945.15407020095654</v>
      </c>
      <c r="Z20" s="45">
        <f>GDB!Y328</f>
        <v>927.09264468529454</v>
      </c>
      <c r="AA20" t="s">
        <v>54</v>
      </c>
    </row>
    <row r="21" spans="1:27" hidden="1" outlineLevel="1" x14ac:dyDescent="0.3">
      <c r="A21" t="str">
        <f t="shared" si="1"/>
        <v>GDB</v>
      </c>
      <c r="B21" t="str">
        <f t="shared" si="1"/>
        <v>Demand</v>
      </c>
      <c r="C21" s="59" t="str">
        <f>GDB!B329</f>
        <v>Powerco</v>
      </c>
      <c r="D21" s="59" t="str">
        <f>GDB!C329</f>
        <v>Lower</v>
      </c>
      <c r="E21" s="73" t="str">
        <f>GDB!D329</f>
        <v>Res</v>
      </c>
      <c r="F21" s="45">
        <f>GDB!E329</f>
        <v>1793.2529999999999</v>
      </c>
      <c r="G21" s="45">
        <f>GDB!F329</f>
        <v>1848.07</v>
      </c>
      <c r="H21" s="45">
        <f>GDB!G329</f>
        <v>1929.452</v>
      </c>
      <c r="I21" s="45">
        <f>GDB!H329</f>
        <v>1837.193</v>
      </c>
      <c r="J21" s="45">
        <f>GDB!I329</f>
        <v>2045.5809999999999</v>
      </c>
      <c r="K21" s="45">
        <f>GDB!J329</f>
        <v>1954.384</v>
      </c>
      <c r="L21" s="45">
        <f>GDB!K329</f>
        <v>2006.873</v>
      </c>
      <c r="M21" s="45">
        <f>GDB!L329</f>
        <v>2113.1959999999999</v>
      </c>
      <c r="N21" s="45">
        <f>GDB!M329</f>
        <v>2094.473</v>
      </c>
      <c r="O21" s="45">
        <f>GDB!N329</f>
        <v>1971.1309999999999</v>
      </c>
      <c r="P21" s="45">
        <f>GDB!O329</f>
        <v>1940.5230000000001</v>
      </c>
      <c r="Q21" s="45">
        <f>GDB!P329</f>
        <v>1955.2909999999999</v>
      </c>
      <c r="R21" s="45">
        <f>GDB!Q329</f>
        <v>1937.1423369368017</v>
      </c>
      <c r="S21" s="45">
        <f>GDB!R329</f>
        <v>1926.6412445375186</v>
      </c>
      <c r="T21" s="45">
        <f>GDB!S329</f>
        <v>1917.823291880904</v>
      </c>
      <c r="U21" s="45">
        <f>GDB!T329</f>
        <v>1907.7052602738902</v>
      </c>
      <c r="V21" s="45">
        <f>GDB!U329</f>
        <v>1895.628421503005</v>
      </c>
      <c r="W21" s="45">
        <f>GDB!V329</f>
        <v>1880.9045823956344</v>
      </c>
      <c r="X21" s="45">
        <f>GDB!W329</f>
        <v>1862.8333959562394</v>
      </c>
      <c r="Y21" s="45">
        <f>GDB!X329</f>
        <v>1840.6006486775127</v>
      </c>
      <c r="Z21" s="45">
        <f>GDB!Y329</f>
        <v>1818.6332472169534</v>
      </c>
      <c r="AA21" t="s">
        <v>54</v>
      </c>
    </row>
    <row r="22" spans="1:27" hidden="1" outlineLevel="1" x14ac:dyDescent="0.3">
      <c r="A22" t="str">
        <f t="shared" si="1"/>
        <v>GDB</v>
      </c>
      <c r="B22" t="str">
        <f t="shared" si="1"/>
        <v>Demand</v>
      </c>
      <c r="C22" s="59" t="str">
        <f>GDB!B330</f>
        <v>GasNet</v>
      </c>
      <c r="D22" s="59" t="str">
        <f>GDB!C330</f>
        <v>GasNet</v>
      </c>
      <c r="E22" s="73" t="str">
        <f>GDB!D330</f>
        <v>Res</v>
      </c>
      <c r="F22" s="45">
        <f>GDB!E330</f>
        <v>243.25</v>
      </c>
      <c r="G22" s="45">
        <f>GDB!F330</f>
        <v>235</v>
      </c>
      <c r="H22" s="45">
        <f>GDB!G330</f>
        <v>250.5</v>
      </c>
      <c r="I22" s="45">
        <f>GDB!H330</f>
        <v>243.25</v>
      </c>
      <c r="J22" s="45">
        <f>GDB!I330</f>
        <v>242.75</v>
      </c>
      <c r="K22" s="45">
        <f>GDB!J330</f>
        <v>240.25</v>
      </c>
      <c r="L22" s="45">
        <f>GDB!K330</f>
        <v>243.167</v>
      </c>
      <c r="M22" s="45">
        <f>GDB!L330</f>
        <v>240.09875</v>
      </c>
      <c r="N22" s="45">
        <f>GDB!M330</f>
        <v>237.852</v>
      </c>
      <c r="O22" s="45">
        <f>GDB!N330</f>
        <v>233.92625000000001</v>
      </c>
      <c r="P22" s="45">
        <f>GDB!O330</f>
        <v>227.16459536319502</v>
      </c>
      <c r="Q22" s="45">
        <f>GDB!P330</f>
        <v>226.3264972959895</v>
      </c>
      <c r="R22" s="45">
        <f>GDB!Q330</f>
        <v>221.49166713752405</v>
      </c>
      <c r="S22" s="45">
        <f>GDB!R330</f>
        <v>218.14837508472883</v>
      </c>
      <c r="T22" s="45">
        <f>GDB!S330</f>
        <v>214.85859877355057</v>
      </c>
      <c r="U22" s="45">
        <f>GDB!T330</f>
        <v>211.62170353593905</v>
      </c>
      <c r="V22" s="45">
        <f>GDB!U330</f>
        <v>208.43706092514844</v>
      </c>
      <c r="W22" s="45">
        <f>GDB!V330</f>
        <v>205.30304745079036</v>
      </c>
      <c r="X22" s="45">
        <f>GDB!W330</f>
        <v>202.21601975879344</v>
      </c>
      <c r="Y22" s="45">
        <f>GDB!X330</f>
        <v>199.17527465209093</v>
      </c>
      <c r="Z22" s="45">
        <f>GDB!Y330</f>
        <v>196.18025357266859</v>
      </c>
      <c r="AA22" t="s">
        <v>54</v>
      </c>
    </row>
    <row r="23" spans="1:27" hidden="1" outlineLevel="1" x14ac:dyDescent="0.3">
      <c r="A23" t="str">
        <f t="shared" si="1"/>
        <v>GDB</v>
      </c>
      <c r="B23" t="str">
        <f t="shared" si="1"/>
        <v>Demand</v>
      </c>
      <c r="C23" s="59" t="str">
        <f>GDB!B331</f>
        <v>Vector</v>
      </c>
      <c r="D23" s="59" t="str">
        <f>GDB!C331</f>
        <v>Auck</v>
      </c>
      <c r="E23" s="73" t="str">
        <f>GDB!D331</f>
        <v>Com</v>
      </c>
      <c r="F23" s="45">
        <f>GDB!E331</f>
        <v>2735</v>
      </c>
      <c r="G23" s="45">
        <f>GDB!F331</f>
        <v>2820.85925</v>
      </c>
      <c r="H23" s="45">
        <f>GDB!G331</f>
        <v>2986.3689999999997</v>
      </c>
      <c r="I23" s="45">
        <f>GDB!H331</f>
        <v>3127.1192499999997</v>
      </c>
      <c r="J23" s="45">
        <f>GDB!I331</f>
        <v>3262.98425</v>
      </c>
      <c r="K23" s="45">
        <f>GDB!J331</f>
        <v>3327.9079999999999</v>
      </c>
      <c r="L23" s="45">
        <f>GDB!K331</f>
        <v>3315.8060000000005</v>
      </c>
      <c r="M23" s="45">
        <f>GDB!L331</f>
        <v>3193.8760000000002</v>
      </c>
      <c r="N23" s="45">
        <f>GDB!M331</f>
        <v>3105.6482500000002</v>
      </c>
      <c r="O23" s="45">
        <f>GDB!N331</f>
        <v>3014.0457500000002</v>
      </c>
      <c r="P23" s="45">
        <f>GDB!O331</f>
        <v>3182.7474999999995</v>
      </c>
      <c r="Q23" s="45">
        <f>GDB!P331</f>
        <v>3235.9779916335751</v>
      </c>
      <c r="R23" s="45">
        <f>GDB!Q331</f>
        <v>2989.5821282987104</v>
      </c>
      <c r="S23" s="45">
        <f>GDB!R331</f>
        <v>2725.188761645813</v>
      </c>
      <c r="T23" s="45">
        <f>GDB!S331</f>
        <v>2506.5339407622441</v>
      </c>
      <c r="U23" s="45">
        <f>GDB!T331</f>
        <v>2329.2900313307791</v>
      </c>
      <c r="V23" s="45">
        <f>GDB!U331</f>
        <v>2158.6189055888481</v>
      </c>
      <c r="W23" s="45">
        <f>GDB!V331</f>
        <v>1995.9683994935485</v>
      </c>
      <c r="X23" s="45">
        <f>GDB!W331</f>
        <v>1837.8387924057774</v>
      </c>
      <c r="Y23" s="45">
        <f>GDB!X331</f>
        <v>1684.1894485834268</v>
      </c>
      <c r="Z23" s="45">
        <f>GDB!Y331</f>
        <v>1543.3856932613251</v>
      </c>
      <c r="AA23" t="s">
        <v>54</v>
      </c>
    </row>
    <row r="24" spans="1:27" hidden="1" outlineLevel="1" x14ac:dyDescent="0.3">
      <c r="A24" t="str">
        <f t="shared" si="1"/>
        <v>GDB</v>
      </c>
      <c r="B24" t="str">
        <f t="shared" si="1"/>
        <v>Demand</v>
      </c>
      <c r="C24" s="59" t="str">
        <f>GDB!B332</f>
        <v>First Gas</v>
      </c>
      <c r="D24" s="59" t="str">
        <f>GDB!C332</f>
        <v>NonAuck</v>
      </c>
      <c r="E24" s="73" t="str">
        <f>GDB!D332</f>
        <v>Com</v>
      </c>
      <c r="F24" s="45">
        <f>GDB!E332</f>
        <v>1240</v>
      </c>
      <c r="G24" s="45">
        <f>GDB!F332</f>
        <v>1410</v>
      </c>
      <c r="H24" s="45">
        <f>GDB!G332</f>
        <v>1541.4650000000001</v>
      </c>
      <c r="I24" s="45">
        <f>GDB!H332</f>
        <v>1480.8249999999998</v>
      </c>
      <c r="J24" s="45">
        <f>GDB!I332</f>
        <v>1557.3775976652528</v>
      </c>
      <c r="K24" s="45">
        <f>GDB!J332</f>
        <v>1595.7470000000001</v>
      </c>
      <c r="L24" s="45">
        <f>GDB!K332</f>
        <v>1562.896</v>
      </c>
      <c r="M24" s="45">
        <f>GDB!L332</f>
        <v>1480.0900000000001</v>
      </c>
      <c r="N24" s="45">
        <f>GDB!M332</f>
        <v>1558</v>
      </c>
      <c r="O24" s="45">
        <f>GDB!N332</f>
        <v>1551.6010000000001</v>
      </c>
      <c r="P24" s="45">
        <f>GDB!O332</f>
        <v>1561.7660000000001</v>
      </c>
      <c r="Q24" s="45">
        <f>GDB!P332</f>
        <v>1562.3780000000002</v>
      </c>
      <c r="R24" s="45">
        <f>GDB!Q332</f>
        <v>1506.081833667866</v>
      </c>
      <c r="S24" s="45">
        <f>GDB!R332</f>
        <v>1479.1176938578949</v>
      </c>
      <c r="T24" s="45">
        <f>GDB!S332</f>
        <v>1433.9264986752212</v>
      </c>
      <c r="U24" s="45">
        <f>GDB!T332</f>
        <v>1387.2129947762874</v>
      </c>
      <c r="V24" s="45">
        <f>GDB!U332</f>
        <v>1329.6725891210519</v>
      </c>
      <c r="W24" s="45">
        <f>GDB!V332</f>
        <v>1270.5691227207033</v>
      </c>
      <c r="X24" s="45">
        <f>GDB!W332</f>
        <v>1199.2508882743882</v>
      </c>
      <c r="Y24" s="45">
        <f>GDB!X332</f>
        <v>1126.7077674881903</v>
      </c>
      <c r="Z24" s="45">
        <f>GDB!Y332</f>
        <v>1058.5528063647075</v>
      </c>
      <c r="AA24" t="s">
        <v>54</v>
      </c>
    </row>
    <row r="25" spans="1:27" hidden="1" outlineLevel="1" x14ac:dyDescent="0.3">
      <c r="A25" t="str">
        <f t="shared" si="1"/>
        <v>GDB</v>
      </c>
      <c r="B25" t="str">
        <f t="shared" si="1"/>
        <v>Demand</v>
      </c>
      <c r="C25" s="59" t="str">
        <f>GDB!B333</f>
        <v>Powerco</v>
      </c>
      <c r="D25" s="59" t="str">
        <f>GDB!C333</f>
        <v>Central</v>
      </c>
      <c r="E25" s="73" t="str">
        <f>GDB!D333</f>
        <v>Com</v>
      </c>
      <c r="F25" s="45">
        <f>GDB!E333</f>
        <v>818.59500000000003</v>
      </c>
      <c r="G25" s="45">
        <f>GDB!F333</f>
        <v>828.78099999999995</v>
      </c>
      <c r="H25" s="45">
        <f>GDB!G333</f>
        <v>876.23199999999997</v>
      </c>
      <c r="I25" s="45">
        <f>GDB!H333</f>
        <v>861.85199999999998</v>
      </c>
      <c r="J25" s="45">
        <f>GDB!I333</f>
        <v>915.53300000000002</v>
      </c>
      <c r="K25" s="45">
        <f>GDB!J333</f>
        <v>921.94299999999998</v>
      </c>
      <c r="L25" s="45">
        <f>GDB!K333</f>
        <v>937.08699999999999</v>
      </c>
      <c r="M25" s="45">
        <f>GDB!L333</f>
        <v>870.17399999999998</v>
      </c>
      <c r="N25" s="45">
        <f>GDB!M333</f>
        <v>949.34600000000012</v>
      </c>
      <c r="O25" s="45">
        <f>GDB!N333</f>
        <v>904.74099999999999</v>
      </c>
      <c r="P25" s="45">
        <f>GDB!O333</f>
        <v>906.3130000000001</v>
      </c>
      <c r="Q25" s="45">
        <f>GDB!P333</f>
        <v>904.91700000000003</v>
      </c>
      <c r="R25" s="45">
        <f>GDB!Q333</f>
        <v>871.68825803950119</v>
      </c>
      <c r="S25" s="45">
        <f>GDB!R333</f>
        <v>882.94353865757989</v>
      </c>
      <c r="T25" s="45">
        <f>GDB!S333</f>
        <v>876.39998789311073</v>
      </c>
      <c r="U25" s="45">
        <f>GDB!T333</f>
        <v>866.7694301642822</v>
      </c>
      <c r="V25" s="45">
        <f>GDB!U333</f>
        <v>861.07810503678536</v>
      </c>
      <c r="W25" s="45">
        <f>GDB!V333</f>
        <v>849.97495363467988</v>
      </c>
      <c r="X25" s="45">
        <f>GDB!W333</f>
        <v>835.03253355725838</v>
      </c>
      <c r="Y25" s="45">
        <f>GDB!X333</f>
        <v>816.40016794008</v>
      </c>
      <c r="Z25" s="45">
        <f>GDB!Y333</f>
        <v>798.18355264943477</v>
      </c>
      <c r="AA25" t="s">
        <v>54</v>
      </c>
    </row>
    <row r="26" spans="1:27" hidden="1" outlineLevel="1" x14ac:dyDescent="0.3">
      <c r="A26" t="str">
        <f t="shared" si="1"/>
        <v>GDB</v>
      </c>
      <c r="B26" t="str">
        <f t="shared" si="1"/>
        <v>Demand</v>
      </c>
      <c r="C26" s="59" t="str">
        <f>GDB!B334</f>
        <v>Powerco</v>
      </c>
      <c r="D26" s="59" t="str">
        <f>GDB!C334</f>
        <v>Lower</v>
      </c>
      <c r="E26" s="73" t="str">
        <f>GDB!D334</f>
        <v>Com</v>
      </c>
      <c r="F26" s="45">
        <f>GDB!E334</f>
        <v>678.74300000000005</v>
      </c>
      <c r="G26" s="45">
        <f>GDB!F334</f>
        <v>690.72499999999991</v>
      </c>
      <c r="H26" s="45">
        <f>GDB!G334</f>
        <v>720.23199999999997</v>
      </c>
      <c r="I26" s="45">
        <f>GDB!H334</f>
        <v>707.35500000000002</v>
      </c>
      <c r="J26" s="45">
        <f>GDB!I334</f>
        <v>745.30700000000002</v>
      </c>
      <c r="K26" s="45">
        <f>GDB!J334</f>
        <v>742.49199999999996</v>
      </c>
      <c r="L26" s="45">
        <f>GDB!K334</f>
        <v>760.56799999999998</v>
      </c>
      <c r="M26" s="45">
        <f>GDB!L334</f>
        <v>723.74700000000007</v>
      </c>
      <c r="N26" s="45">
        <f>GDB!M334</f>
        <v>746.08</v>
      </c>
      <c r="O26" s="45">
        <f>GDB!N334</f>
        <v>715.95099999999991</v>
      </c>
      <c r="P26" s="45">
        <f>GDB!O334</f>
        <v>735.08800000000008</v>
      </c>
      <c r="Q26" s="45">
        <f>GDB!P334</f>
        <v>741.178</v>
      </c>
      <c r="R26" s="45">
        <f>GDB!Q334</f>
        <v>713.96178844822384</v>
      </c>
      <c r="S26" s="45">
        <f>GDB!R334</f>
        <v>723.18049732201712</v>
      </c>
      <c r="T26" s="45">
        <f>GDB!S334</f>
        <v>717.82096062582536</v>
      </c>
      <c r="U26" s="45">
        <f>GDB!T334</f>
        <v>709.93299132440029</v>
      </c>
      <c r="V26" s="45">
        <f>GDB!U334</f>
        <v>705.27147543360832</v>
      </c>
      <c r="W26" s="45">
        <f>GDB!V334</f>
        <v>696.17736895764449</v>
      </c>
      <c r="X26" s="45">
        <f>GDB!W334</f>
        <v>683.93868515775659</v>
      </c>
      <c r="Y26" s="45">
        <f>GDB!X334</f>
        <v>668.67772809383905</v>
      </c>
      <c r="Z26" s="45">
        <f>GDB!Y334</f>
        <v>653.75729396795793</v>
      </c>
      <c r="AA26" t="s">
        <v>54</v>
      </c>
    </row>
    <row r="27" spans="1:27" hidden="1" outlineLevel="1" x14ac:dyDescent="0.3">
      <c r="A27" t="str">
        <f t="shared" si="1"/>
        <v>GDB</v>
      </c>
      <c r="B27" t="str">
        <f t="shared" si="1"/>
        <v>Demand</v>
      </c>
      <c r="C27" s="59" t="str">
        <f>GDB!B335</f>
        <v>GasNet</v>
      </c>
      <c r="D27" s="59" t="str">
        <f>GDB!C335</f>
        <v>GasNet</v>
      </c>
      <c r="E27" s="73" t="str">
        <f>GDB!D335</f>
        <v>Com</v>
      </c>
      <c r="F27" s="45">
        <f>GDB!E335</f>
        <v>113.75</v>
      </c>
      <c r="G27" s="45">
        <f>GDB!F335</f>
        <v>113.5</v>
      </c>
      <c r="H27" s="45">
        <f>GDB!G335</f>
        <v>115</v>
      </c>
      <c r="I27" s="45">
        <f>GDB!H335</f>
        <v>136</v>
      </c>
      <c r="J27" s="45">
        <f>GDB!I335</f>
        <v>202.75</v>
      </c>
      <c r="K27" s="45">
        <f>GDB!J335</f>
        <v>211.75</v>
      </c>
      <c r="L27" s="45">
        <f>GDB!K335</f>
        <v>205.75675000000001</v>
      </c>
      <c r="M27" s="45">
        <f>GDB!L335</f>
        <v>202.86799999999999</v>
      </c>
      <c r="N27" s="45">
        <f>GDB!M335</f>
        <v>176.77199999999999</v>
      </c>
      <c r="O27" s="45">
        <f>GDB!N335</f>
        <v>144.18625</v>
      </c>
      <c r="P27" s="45">
        <f>GDB!O335</f>
        <v>141.94531911160934</v>
      </c>
      <c r="Q27" s="45">
        <f>GDB!P335</f>
        <v>140.47053978383343</v>
      </c>
      <c r="R27" s="45">
        <f>GDB!Q335</f>
        <v>136.15912923770378</v>
      </c>
      <c r="S27" s="45">
        <f>GDB!R335</f>
        <v>134.72812358041409</v>
      </c>
      <c r="T27" s="45">
        <f>GDB!S335</f>
        <v>133.58284556843685</v>
      </c>
      <c r="U27" s="45">
        <f>GDB!T335</f>
        <v>132.46527252049373</v>
      </c>
      <c r="V27" s="45">
        <f>GDB!U335</f>
        <v>131.23262304927252</v>
      </c>
      <c r="W27" s="45">
        <f>GDB!V335</f>
        <v>130.1723007685587</v>
      </c>
      <c r="X27" s="45">
        <f>GDB!W335</f>
        <v>129.11908320282168</v>
      </c>
      <c r="Y27" s="45">
        <f>GDB!X335</f>
        <v>128.07295117087892</v>
      </c>
      <c r="Z27" s="45">
        <f>GDB!Y335</f>
        <v>127.03529497535872</v>
      </c>
      <c r="AA27" t="s">
        <v>54</v>
      </c>
    </row>
    <row r="28" spans="1:27" hidden="1" outlineLevel="1" x14ac:dyDescent="0.3">
      <c r="A28" t="str">
        <f t="shared" si="1"/>
        <v>GDB</v>
      </c>
      <c r="B28" t="str">
        <f t="shared" si="1"/>
        <v>Demand</v>
      </c>
      <c r="C28" s="59" t="str">
        <f>GDB!B336</f>
        <v>Vector</v>
      </c>
      <c r="D28" s="59" t="str">
        <f>GDB!C336</f>
        <v>Auck</v>
      </c>
      <c r="E28" s="73" t="str">
        <f>GDB!D336</f>
        <v>Ind</v>
      </c>
      <c r="F28" s="45">
        <f>GDB!E336</f>
        <v>7084.75</v>
      </c>
      <c r="G28" s="45">
        <f>GDB!F336</f>
        <v>7166.6980000000003</v>
      </c>
      <c r="H28" s="45">
        <f>GDB!G336</f>
        <v>7460.9294999999993</v>
      </c>
      <c r="I28" s="45">
        <f>GDB!H336</f>
        <v>8327.2807499999999</v>
      </c>
      <c r="J28" s="45">
        <f>GDB!I336</f>
        <v>8499.8259999999991</v>
      </c>
      <c r="K28" s="45">
        <f>GDB!J336</f>
        <v>8560.3287500000006</v>
      </c>
      <c r="L28" s="45">
        <f>GDB!K336</f>
        <v>8565.4517500000002</v>
      </c>
      <c r="M28" s="45">
        <f>GDB!L336</f>
        <v>8361.3424999999988</v>
      </c>
      <c r="N28" s="45">
        <f>GDB!M336</f>
        <v>8080.2220000000007</v>
      </c>
      <c r="O28" s="45">
        <f>GDB!N336</f>
        <v>7707.1067499999999</v>
      </c>
      <c r="P28" s="45">
        <f>GDB!O336</f>
        <v>7728.3305</v>
      </c>
      <c r="Q28" s="45">
        <f>GDB!P336</f>
        <v>7085.8666065952166</v>
      </c>
      <c r="R28" s="45">
        <f>GDB!Q336</f>
        <v>6386.2789941857354</v>
      </c>
      <c r="S28" s="45">
        <f>GDB!R336</f>
        <v>5670.1808271191348</v>
      </c>
      <c r="T28" s="45">
        <f>GDB!S336</f>
        <v>5105.1724240841213</v>
      </c>
      <c r="U28" s="45">
        <f>GDB!T336</f>
        <v>4669.0093940169063</v>
      </c>
      <c r="V28" s="45">
        <f>GDB!U336</f>
        <v>4254.1958179405929</v>
      </c>
      <c r="W28" s="45">
        <f>GDB!V336</f>
        <v>3866.1813407845389</v>
      </c>
      <c r="X28" s="45">
        <f>GDB!W336</f>
        <v>3492.5667510086982</v>
      </c>
      <c r="Y28" s="45">
        <f>GDB!X336</f>
        <v>3133.6186684710628</v>
      </c>
      <c r="Z28" s="45">
        <f>GDB!Y336</f>
        <v>2811.5614272953667</v>
      </c>
      <c r="AA28" t="s">
        <v>54</v>
      </c>
    </row>
    <row r="29" spans="1:27" hidden="1" outlineLevel="1" x14ac:dyDescent="0.3">
      <c r="A29" t="str">
        <f t="shared" si="1"/>
        <v>GDB</v>
      </c>
      <c r="B29" t="str">
        <f t="shared" si="1"/>
        <v>Demand</v>
      </c>
      <c r="C29" s="59" t="str">
        <f>GDB!B337</f>
        <v>First Gas</v>
      </c>
      <c r="D29" s="59" t="str">
        <f>GDB!C337</f>
        <v>NonAuck</v>
      </c>
      <c r="E29" s="73" t="str">
        <f>GDB!D337</f>
        <v>Ind</v>
      </c>
      <c r="F29" s="45">
        <f>GDB!E337</f>
        <v>6869</v>
      </c>
      <c r="G29" s="45">
        <f>GDB!F337</f>
        <v>7025</v>
      </c>
      <c r="H29" s="45">
        <f>GDB!G337</f>
        <v>7210.9470000000001</v>
      </c>
      <c r="I29" s="45">
        <f>GDB!H337</f>
        <v>6343.2110000000002</v>
      </c>
      <c r="J29" s="45">
        <f>GDB!I337</f>
        <v>6236.2058123074821</v>
      </c>
      <c r="K29" s="45">
        <f>GDB!J337</f>
        <v>6005.48</v>
      </c>
      <c r="L29" s="45">
        <f>GDB!K337</f>
        <v>6289.1730000000007</v>
      </c>
      <c r="M29" s="45">
        <f>GDB!L337</f>
        <v>6637.3130000000001</v>
      </c>
      <c r="N29" s="45">
        <f>GDB!M337</f>
        <v>6675</v>
      </c>
      <c r="O29" s="45">
        <f>GDB!N337</f>
        <v>6673.8890000000001</v>
      </c>
      <c r="P29" s="45">
        <f>GDB!O337</f>
        <v>5783.7739999999994</v>
      </c>
      <c r="Q29" s="45">
        <f>GDB!P337</f>
        <v>5967.1950000000006</v>
      </c>
      <c r="R29" s="45">
        <f>GDB!Q337</f>
        <v>5700.0834391386688</v>
      </c>
      <c r="S29" s="45">
        <f>GDB!R337</f>
        <v>5585.6166981603037</v>
      </c>
      <c r="T29" s="45">
        <f>GDB!S337</f>
        <v>5383.0520628792938</v>
      </c>
      <c r="U29" s="45">
        <f>GDB!T337</f>
        <v>5178.0008252637199</v>
      </c>
      <c r="V29" s="45">
        <f>GDB!U337</f>
        <v>4925.1726543915684</v>
      </c>
      <c r="W29" s="45">
        <f>GDB!V337</f>
        <v>4671.3780065563033</v>
      </c>
      <c r="X29" s="45">
        <f>GDB!W337</f>
        <v>4365.5513793382861</v>
      </c>
      <c r="Y29" s="45">
        <f>GDB!X337</f>
        <v>4062.4868996915557</v>
      </c>
      <c r="Z29" s="45">
        <f>GDB!Y337</f>
        <v>3780.4617048550444</v>
      </c>
      <c r="AA29" t="s">
        <v>54</v>
      </c>
    </row>
    <row r="30" spans="1:27" hidden="1" outlineLevel="1" x14ac:dyDescent="0.3">
      <c r="A30" t="str">
        <f t="shared" si="1"/>
        <v>GDB</v>
      </c>
      <c r="B30" t="str">
        <f t="shared" si="1"/>
        <v>Demand</v>
      </c>
      <c r="C30" s="59" t="str">
        <f>GDB!B338</f>
        <v>Powerco</v>
      </c>
      <c r="D30" s="59" t="str">
        <f>GDB!C338</f>
        <v>Central</v>
      </c>
      <c r="E30" s="73" t="str">
        <f>GDB!D338</f>
        <v>Ind</v>
      </c>
      <c r="F30" s="45">
        <f>GDB!E338</f>
        <v>3385.5230000000001</v>
      </c>
      <c r="G30" s="45">
        <f>GDB!F338</f>
        <v>3476.6930000000002</v>
      </c>
      <c r="H30" s="45">
        <f>GDB!G338</f>
        <v>3465.5050000000001</v>
      </c>
      <c r="I30" s="45">
        <f>GDB!H338</f>
        <v>3007.2060000000001</v>
      </c>
      <c r="J30" s="45">
        <f>GDB!I338</f>
        <v>2913.45</v>
      </c>
      <c r="K30" s="45">
        <f>GDB!J338</f>
        <v>3018.1990000000001</v>
      </c>
      <c r="L30" s="45">
        <f>GDB!K338</f>
        <v>3060.7750000000001</v>
      </c>
      <c r="M30" s="45">
        <f>GDB!L338</f>
        <v>2945.7930000000001</v>
      </c>
      <c r="N30" s="45">
        <f>GDB!M338</f>
        <v>3098.4319999999998</v>
      </c>
      <c r="O30" s="45">
        <f>GDB!N338</f>
        <v>3069.913</v>
      </c>
      <c r="P30" s="45">
        <f>GDB!O338</f>
        <v>2591.2489999999998</v>
      </c>
      <c r="Q30" s="45">
        <f>GDB!P338</f>
        <v>2663.1750000000002</v>
      </c>
      <c r="R30" s="45">
        <f>GDB!Q338</f>
        <v>2541.118114851783</v>
      </c>
      <c r="S30" s="45">
        <f>GDB!R338</f>
        <v>2593.3876852161716</v>
      </c>
      <c r="T30" s="45">
        <f>GDB!S338</f>
        <v>2573.8730885581367</v>
      </c>
      <c r="U30" s="45">
        <f>GDB!T338</f>
        <v>2542.5711063771414</v>
      </c>
      <c r="V30" s="45">
        <f>GDB!U338</f>
        <v>2527.9805973730731</v>
      </c>
      <c r="W30" s="45">
        <f>GDB!V338</f>
        <v>2492.9331986199736</v>
      </c>
      <c r="X30" s="45">
        <f>GDB!W338</f>
        <v>2444.078041873544</v>
      </c>
      <c r="Y30" s="45">
        <f>GDB!X338</f>
        <v>2382.4368346629603</v>
      </c>
      <c r="Z30" s="45">
        <f>GDB!Y338</f>
        <v>2322.3502580170643</v>
      </c>
      <c r="AA30" t="s">
        <v>54</v>
      </c>
    </row>
    <row r="31" spans="1:27" hidden="1" outlineLevel="1" x14ac:dyDescent="0.3">
      <c r="A31" t="str">
        <f t="shared" si="1"/>
        <v>GDB</v>
      </c>
      <c r="B31" t="str">
        <f t="shared" si="1"/>
        <v>Demand</v>
      </c>
      <c r="C31" s="59" t="str">
        <f>GDB!B339</f>
        <v>Powerco</v>
      </c>
      <c r="D31" s="59" t="str">
        <f>GDB!C339</f>
        <v>Lower</v>
      </c>
      <c r="E31" s="73" t="str">
        <f>GDB!D339</f>
        <v>Ind</v>
      </c>
      <c r="F31" s="45">
        <f>GDB!E339</f>
        <v>988.64200000000005</v>
      </c>
      <c r="G31" s="45">
        <f>GDB!F339</f>
        <v>972.39599999999996</v>
      </c>
      <c r="H31" s="45">
        <f>GDB!G339</f>
        <v>1027.6189999999999</v>
      </c>
      <c r="I31" s="45">
        <f>GDB!H339</f>
        <v>974.91899999999998</v>
      </c>
      <c r="J31" s="45">
        <f>GDB!I339</f>
        <v>979.923</v>
      </c>
      <c r="K31" s="45">
        <f>GDB!J339</f>
        <v>949.12699999999995</v>
      </c>
      <c r="L31" s="45">
        <f>GDB!K339</f>
        <v>961.375</v>
      </c>
      <c r="M31" s="45">
        <f>GDB!L339</f>
        <v>992.25800000000004</v>
      </c>
      <c r="N31" s="45">
        <f>GDB!M339</f>
        <v>935.02599999999995</v>
      </c>
      <c r="O31" s="45">
        <f>GDB!N339</f>
        <v>888.43200000000002</v>
      </c>
      <c r="P31" s="45">
        <f>GDB!O339</f>
        <v>916.65599999999995</v>
      </c>
      <c r="Q31" s="45">
        <f>GDB!P339</f>
        <v>888.47500000000002</v>
      </c>
      <c r="R31" s="45">
        <f>GDB!Q339</f>
        <v>847.75499811050258</v>
      </c>
      <c r="S31" s="45">
        <f>GDB!R339</f>
        <v>865.1929083227493</v>
      </c>
      <c r="T31" s="45">
        <f>GDB!S339</f>
        <v>858.68254709385985</v>
      </c>
      <c r="U31" s="45">
        <f>GDB!T339</f>
        <v>848.23973780860456</v>
      </c>
      <c r="V31" s="45">
        <f>GDB!U339</f>
        <v>843.37212584642054</v>
      </c>
      <c r="W31" s="45">
        <f>GDB!V339</f>
        <v>831.67978959095092</v>
      </c>
      <c r="X31" s="45">
        <f>GDB!W339</f>
        <v>815.38097881423357</v>
      </c>
      <c r="Y31" s="45">
        <f>GDB!X339</f>
        <v>794.81655042465229</v>
      </c>
      <c r="Z31" s="45">
        <f>GDB!Y339</f>
        <v>774.77077003640795</v>
      </c>
      <c r="AA31" t="s">
        <v>54</v>
      </c>
    </row>
    <row r="32" spans="1:27" hidden="1" outlineLevel="1" x14ac:dyDescent="0.3">
      <c r="A32" t="str">
        <f t="shared" si="1"/>
        <v>GDB</v>
      </c>
      <c r="B32" t="str">
        <f t="shared" si="1"/>
        <v>Demand</v>
      </c>
      <c r="C32" s="59" t="str">
        <f>GDB!B340</f>
        <v>GasNet</v>
      </c>
      <c r="D32" s="59" t="str">
        <f>GDB!C340</f>
        <v>GasNet</v>
      </c>
      <c r="E32" s="73" t="str">
        <f>GDB!D340</f>
        <v>Ind</v>
      </c>
      <c r="F32" s="45">
        <f>GDB!E340</f>
        <v>782.75</v>
      </c>
      <c r="G32" s="45">
        <f>GDB!F340</f>
        <v>762.25</v>
      </c>
      <c r="H32" s="45">
        <f>GDB!G340</f>
        <v>792.5</v>
      </c>
      <c r="I32" s="45">
        <f>GDB!H340</f>
        <v>878</v>
      </c>
      <c r="J32" s="45">
        <f>GDB!I340</f>
        <v>804</v>
      </c>
      <c r="K32" s="45">
        <f>GDB!J340</f>
        <v>784.25</v>
      </c>
      <c r="L32" s="45">
        <f>GDB!K340</f>
        <v>826.72325000000001</v>
      </c>
      <c r="M32" s="45">
        <f>GDB!L340</f>
        <v>834.83474999999999</v>
      </c>
      <c r="N32" s="45">
        <f>GDB!M340</f>
        <v>836.79</v>
      </c>
      <c r="O32" s="45">
        <f>GDB!N340</f>
        <v>839.63499999999999</v>
      </c>
      <c r="P32" s="45">
        <f>GDB!O340</f>
        <v>834.75269435704558</v>
      </c>
      <c r="Q32" s="45">
        <f>GDB!P340</f>
        <v>843.29078941572709</v>
      </c>
      <c r="R32" s="45">
        <f>GDB!Q340</f>
        <v>815.09920362477214</v>
      </c>
      <c r="S32" s="45">
        <f>GDB!R340</f>
        <v>807.62350133485711</v>
      </c>
      <c r="T32" s="45">
        <f>GDB!S340</f>
        <v>802.30855565801266</v>
      </c>
      <c r="U32" s="45">
        <f>GDB!T340</f>
        <v>797.16302394356717</v>
      </c>
      <c r="V32" s="45">
        <f>GDB!U340</f>
        <v>791.08031602557912</v>
      </c>
      <c r="W32" s="45">
        <f>GDB!V340</f>
        <v>786.29252468444622</v>
      </c>
      <c r="X32" s="45">
        <f>GDB!W340</f>
        <v>781.5219924875164</v>
      </c>
      <c r="Y32" s="45">
        <f>GDB!X340</f>
        <v>776.76887504624801</v>
      </c>
      <c r="Z32" s="45">
        <f>GDB!Y340</f>
        <v>772.04466546122387</v>
      </c>
      <c r="AA32" t="s">
        <v>54</v>
      </c>
    </row>
    <row r="33" spans="1:27" hidden="1" outlineLevel="1" x14ac:dyDescent="0.3">
      <c r="A33" s="43" t="s">
        <v>81</v>
      </c>
      <c r="B33" s="43" t="s">
        <v>66</v>
      </c>
      <c r="C33" s="59" t="str">
        <f>Concept!B94</f>
        <v>Vector</v>
      </c>
      <c r="D33" s="59" t="str">
        <f>Concept!C94</f>
        <v>Auck</v>
      </c>
      <c r="E33" s="59" t="str">
        <f>Concept!D94</f>
        <v>Res</v>
      </c>
      <c r="F33" s="74">
        <f>Concept!F94</f>
        <v>86866.25</v>
      </c>
      <c r="G33" s="74">
        <f>Concept!G94</f>
        <v>88616</v>
      </c>
      <c r="H33" s="74">
        <f>Concept!H94</f>
        <v>91970.75</v>
      </c>
      <c r="I33" s="74">
        <f>Concept!I94</f>
        <v>97573.75</v>
      </c>
      <c r="J33" s="74">
        <f>Concept!J94</f>
        <v>100157</v>
      </c>
      <c r="K33" s="74">
        <f>Concept!K94</f>
        <v>102444</v>
      </c>
      <c r="L33" s="74">
        <f>Concept!L94</f>
        <v>104747.5</v>
      </c>
      <c r="M33" s="74">
        <f>Concept!M94</f>
        <v>107249.5</v>
      </c>
      <c r="N33" s="74">
        <f>Concept!N94</f>
        <v>109550.25</v>
      </c>
      <c r="O33" s="74">
        <f>Concept!O94</f>
        <v>111485.25</v>
      </c>
      <c r="P33" s="74">
        <f>Concept!P94</f>
        <v>112944</v>
      </c>
      <c r="Q33" s="74">
        <f>Concept!Q94</f>
        <v>114004.69344647742</v>
      </c>
      <c r="R33" s="74">
        <f>Concept!R94</f>
        <v>113151.9224440266</v>
      </c>
      <c r="S33" s="74">
        <f>Concept!S94</f>
        <v>112298.10956443888</v>
      </c>
      <c r="T33" s="74">
        <f>Concept!T94</f>
        <v>111211.2020553137</v>
      </c>
      <c r="U33" s="74">
        <f>Concept!U94</f>
        <v>109972.01836541398</v>
      </c>
      <c r="V33" s="74">
        <f>Concept!V94</f>
        <v>108503.27161355797</v>
      </c>
      <c r="W33" s="74">
        <f>Concept!W94</f>
        <v>106499.28448521059</v>
      </c>
      <c r="X33" s="74">
        <f>Concept!X94</f>
        <v>103737.9317816682</v>
      </c>
      <c r="Y33" s="74">
        <f>Concept!Y94</f>
        <v>100159.26690445446</v>
      </c>
      <c r="Z33" s="74">
        <f>Concept!Z94</f>
        <v>95352.493176130913</v>
      </c>
      <c r="AA33" t="s">
        <v>54</v>
      </c>
    </row>
    <row r="34" spans="1:27" hidden="1" outlineLevel="1" x14ac:dyDescent="0.3">
      <c r="A34" t="str">
        <f>A33</f>
        <v>Concept</v>
      </c>
      <c r="B34" t="str">
        <f>B33</f>
        <v>ICPs</v>
      </c>
      <c r="C34" s="59" t="str">
        <f>Concept!B95</f>
        <v>Vector</v>
      </c>
      <c r="D34" s="59" t="str">
        <f>Concept!C95</f>
        <v>Auck</v>
      </c>
      <c r="E34" s="59" t="str">
        <f>Concept!D95</f>
        <v>Com</v>
      </c>
      <c r="F34" s="74">
        <f>Concept!F95</f>
        <v>5520.75</v>
      </c>
      <c r="G34" s="74">
        <f>Concept!G95</f>
        <v>5595</v>
      </c>
      <c r="H34" s="74">
        <f>Concept!H95</f>
        <v>5747.5</v>
      </c>
      <c r="I34" s="74">
        <f>Concept!I95</f>
        <v>5971.75</v>
      </c>
      <c r="J34" s="74">
        <f>Concept!J95</f>
        <v>6105.25</v>
      </c>
      <c r="K34" s="74">
        <f>Concept!K95</f>
        <v>6176.5</v>
      </c>
      <c r="L34" s="74">
        <f>Concept!L95</f>
        <v>6178.5</v>
      </c>
      <c r="M34" s="74">
        <f>Concept!M95</f>
        <v>6171</v>
      </c>
      <c r="N34" s="74">
        <f>Concept!N95</f>
        <v>6161.75</v>
      </c>
      <c r="O34" s="74">
        <f>Concept!O95</f>
        <v>6113.5</v>
      </c>
      <c r="P34" s="74">
        <f>Concept!P95</f>
        <v>6040.5</v>
      </c>
      <c r="Q34" s="74">
        <f>Concept!Q95</f>
        <v>5982.5502012781335</v>
      </c>
      <c r="R34" s="74">
        <f>Concept!R95</f>
        <v>5845.6239629838701</v>
      </c>
      <c r="S34" s="74">
        <f>Concept!S95</f>
        <v>5660.9291473767453</v>
      </c>
      <c r="T34" s="74">
        <f>Concept!T95</f>
        <v>5386.0300486788865</v>
      </c>
      <c r="U34" s="74">
        <f>Concept!U95</f>
        <v>5055.8959931878271</v>
      </c>
      <c r="V34" s="74">
        <f>Concept!V95</f>
        <v>4681.3828028065554</v>
      </c>
      <c r="W34" s="74">
        <f>Concept!W95</f>
        <v>4275.1556377329644</v>
      </c>
      <c r="X34" s="74">
        <f>Concept!X95</f>
        <v>3822.6327759027035</v>
      </c>
      <c r="Y34" s="74">
        <f>Concept!Y95</f>
        <v>3366.4090460387329</v>
      </c>
      <c r="Z34" s="74">
        <f>Concept!Z95</f>
        <v>2947.237701186235</v>
      </c>
      <c r="AA34" t="s">
        <v>54</v>
      </c>
    </row>
    <row r="35" spans="1:27" hidden="1" outlineLevel="1" x14ac:dyDescent="0.3">
      <c r="A35" t="str">
        <f t="shared" ref="A35:A47" si="2">A34</f>
        <v>Concept</v>
      </c>
      <c r="B35" t="str">
        <f t="shared" ref="B35:B62" si="3">B34</f>
        <v>ICPs</v>
      </c>
      <c r="C35" s="59" t="str">
        <f>Concept!B96</f>
        <v>Vector</v>
      </c>
      <c r="D35" s="59" t="str">
        <f>Concept!C96</f>
        <v>Auck</v>
      </c>
      <c r="E35" s="59" t="str">
        <f>Concept!D96</f>
        <v>Ind</v>
      </c>
      <c r="F35" s="74">
        <f>Concept!F96</f>
        <v>197.25</v>
      </c>
      <c r="G35" s="74">
        <f>Concept!G96</f>
        <v>191.25</v>
      </c>
      <c r="H35" s="74">
        <f>Concept!H96</f>
        <v>192.25</v>
      </c>
      <c r="I35" s="74">
        <f>Concept!I96</f>
        <v>201.5</v>
      </c>
      <c r="J35" s="74">
        <f>Concept!J96</f>
        <v>199.25</v>
      </c>
      <c r="K35" s="74">
        <f>Concept!K96</f>
        <v>197.25</v>
      </c>
      <c r="L35" s="74">
        <f>Concept!L96</f>
        <v>199</v>
      </c>
      <c r="M35" s="74">
        <f>Concept!M96</f>
        <v>201.25</v>
      </c>
      <c r="N35" s="74">
        <f>Concept!N96</f>
        <v>198.75</v>
      </c>
      <c r="O35" s="74">
        <f>Concept!O96</f>
        <v>198</v>
      </c>
      <c r="P35" s="74">
        <f>Concept!P96</f>
        <v>197.75</v>
      </c>
      <c r="Q35" s="74">
        <f>Concept!Q96</f>
        <v>196.50635224443744</v>
      </c>
      <c r="R35" s="74">
        <f>Concept!R96</f>
        <v>182.88953356633317</v>
      </c>
      <c r="S35" s="74">
        <f>Concept!S96</f>
        <v>164.88965905913071</v>
      </c>
      <c r="T35" s="74">
        <f>Concept!T96</f>
        <v>147.23585456037543</v>
      </c>
      <c r="U35" s="74">
        <f>Concept!U96</f>
        <v>139.31603279416649</v>
      </c>
      <c r="V35" s="74">
        <f>Concept!V96</f>
        <v>134.28443893423565</v>
      </c>
      <c r="W35" s="74">
        <f>Concept!W96</f>
        <v>129.84446251310862</v>
      </c>
      <c r="X35" s="74">
        <f>Concept!X96</f>
        <v>126.5501582273954</v>
      </c>
      <c r="Y35" s="74">
        <f>Concept!Y96</f>
        <v>123.60148519264236</v>
      </c>
      <c r="Z35" s="74">
        <f>Concept!Z96</f>
        <v>120.5077106683342</v>
      </c>
      <c r="AA35" t="s">
        <v>54</v>
      </c>
    </row>
    <row r="36" spans="1:27" hidden="1" outlineLevel="1" x14ac:dyDescent="0.3">
      <c r="A36" t="str">
        <f t="shared" si="2"/>
        <v>Concept</v>
      </c>
      <c r="B36" t="str">
        <f t="shared" si="3"/>
        <v>ICPs</v>
      </c>
      <c r="C36" s="59" t="str">
        <f>Concept!B97</f>
        <v>First Gas</v>
      </c>
      <c r="D36" s="59" t="str">
        <f>Concept!C97</f>
        <v>NonAuck</v>
      </c>
      <c r="E36" s="59" t="str">
        <f>Concept!D97</f>
        <v>Res</v>
      </c>
      <c r="F36" s="74">
        <f>Concept!F97</f>
        <v>59768</v>
      </c>
      <c r="G36" s="74">
        <f>Concept!G97</f>
        <v>60452</v>
      </c>
      <c r="H36" s="74">
        <f>Concept!H97</f>
        <v>61409</v>
      </c>
      <c r="I36" s="74">
        <f>Concept!I97</f>
        <v>57898</v>
      </c>
      <c r="J36" s="74">
        <f>Concept!J97</f>
        <v>58095</v>
      </c>
      <c r="K36" s="74">
        <f>Concept!K97</f>
        <v>59042</v>
      </c>
      <c r="L36" s="74">
        <f>Concept!L97</f>
        <v>59837</v>
      </c>
      <c r="M36" s="74">
        <f>Concept!M97</f>
        <v>60705</v>
      </c>
      <c r="N36" s="74">
        <f>Concept!N97</f>
        <v>61798</v>
      </c>
      <c r="O36" s="74">
        <f>Concept!O97</f>
        <v>62687.917000000001</v>
      </c>
      <c r="P36" s="74">
        <f>Concept!P97</f>
        <v>63519.667000000001</v>
      </c>
      <c r="Q36" s="74">
        <f>Concept!Q97</f>
        <v>63890</v>
      </c>
      <c r="R36" s="74">
        <f>Concept!R97</f>
        <v>63412.093891931196</v>
      </c>
      <c r="S36" s="74">
        <f>Concept!S97</f>
        <v>62933.603899740927</v>
      </c>
      <c r="T36" s="74">
        <f>Concept!T97</f>
        <v>62324.484058630092</v>
      </c>
      <c r="U36" s="74">
        <f>Concept!U97</f>
        <v>61630.026281899511</v>
      </c>
      <c r="V36" s="74">
        <f>Concept!V97</f>
        <v>60806.91780154439</v>
      </c>
      <c r="W36" s="74">
        <f>Concept!W97</f>
        <v>59683.852305208282</v>
      </c>
      <c r="X36" s="74">
        <f>Concept!X97</f>
        <v>58136.347383297769</v>
      </c>
      <c r="Y36" s="74">
        <f>Concept!Y97</f>
        <v>56130.808031424262</v>
      </c>
      <c r="Z36" s="74">
        <f>Concept!Z97</f>
        <v>53437.017414402253</v>
      </c>
      <c r="AA36" t="s">
        <v>54</v>
      </c>
    </row>
    <row r="37" spans="1:27" hidden="1" outlineLevel="1" x14ac:dyDescent="0.3">
      <c r="A37" t="str">
        <f t="shared" si="2"/>
        <v>Concept</v>
      </c>
      <c r="B37" t="str">
        <f t="shared" si="3"/>
        <v>ICPs</v>
      </c>
      <c r="C37" s="59" t="str">
        <f>Concept!B98</f>
        <v>First Gas</v>
      </c>
      <c r="D37" s="59" t="str">
        <f>Concept!C98</f>
        <v>NonAuck</v>
      </c>
      <c r="E37" s="59" t="str">
        <f>Concept!D98</f>
        <v>Com</v>
      </c>
      <c r="F37" s="74">
        <f>Concept!F98</f>
        <v>3913</v>
      </c>
      <c r="G37" s="74">
        <f>Concept!G98</f>
        <v>3975</v>
      </c>
      <c r="H37" s="74">
        <f>Concept!H98</f>
        <v>4037</v>
      </c>
      <c r="I37" s="74">
        <f>Concept!I98</f>
        <v>3955</v>
      </c>
      <c r="J37" s="74">
        <f>Concept!J98</f>
        <v>3976</v>
      </c>
      <c r="K37" s="74">
        <f>Concept!K98</f>
        <v>4026</v>
      </c>
      <c r="L37" s="74">
        <f>Concept!L98</f>
        <v>4091</v>
      </c>
      <c r="M37" s="74">
        <f>Concept!M98</f>
        <v>4097</v>
      </c>
      <c r="N37" s="74">
        <f>Concept!N98</f>
        <v>4097</v>
      </c>
      <c r="O37" s="74">
        <f>Concept!O98</f>
        <v>4094.75</v>
      </c>
      <c r="P37" s="74">
        <f>Concept!P98</f>
        <v>4097.4169999999995</v>
      </c>
      <c r="Q37" s="74">
        <f>Concept!Q98</f>
        <v>4100</v>
      </c>
      <c r="R37" s="74">
        <f>Concept!R98</f>
        <v>4006.1608247120862</v>
      </c>
      <c r="S37" s="74">
        <f>Concept!S98</f>
        <v>3879.5845790455755</v>
      </c>
      <c r="T37" s="74">
        <f>Concept!T98</f>
        <v>3691.1889506360676</v>
      </c>
      <c r="U37" s="74">
        <f>Concept!U98</f>
        <v>3464.9393443687995</v>
      </c>
      <c r="V37" s="74">
        <f>Concept!V98</f>
        <v>3208.2755423274621</v>
      </c>
      <c r="W37" s="74">
        <f>Concept!W98</f>
        <v>2929.877314019091</v>
      </c>
      <c r="X37" s="74">
        <f>Concept!X98</f>
        <v>2619.7514193617112</v>
      </c>
      <c r="Y37" s="74">
        <f>Concept!Y98</f>
        <v>2307.0892218856825</v>
      </c>
      <c r="Z37" s="74">
        <f>Concept!Z98</f>
        <v>2019.8200045662738</v>
      </c>
      <c r="AA37" t="s">
        <v>54</v>
      </c>
    </row>
    <row r="38" spans="1:27" hidden="1" outlineLevel="1" x14ac:dyDescent="0.3">
      <c r="A38" t="str">
        <f t="shared" si="2"/>
        <v>Concept</v>
      </c>
      <c r="B38" t="str">
        <f t="shared" si="3"/>
        <v>ICPs</v>
      </c>
      <c r="C38" s="59" t="str">
        <f>Concept!B99</f>
        <v>First Gas</v>
      </c>
      <c r="D38" s="59" t="str">
        <f>Concept!C99</f>
        <v>NonAuck</v>
      </c>
      <c r="E38" s="59" t="str">
        <f>Concept!D99</f>
        <v>Ind</v>
      </c>
      <c r="F38" s="74">
        <f>Concept!F99</f>
        <v>118</v>
      </c>
      <c r="G38" s="74">
        <f>Concept!G99</f>
        <v>104</v>
      </c>
      <c r="H38" s="74">
        <f>Concept!H99</f>
        <v>102</v>
      </c>
      <c r="I38" s="74">
        <f>Concept!I99</f>
        <v>91</v>
      </c>
      <c r="J38" s="74">
        <f>Concept!J99</f>
        <v>91</v>
      </c>
      <c r="K38" s="74">
        <f>Concept!K99</f>
        <v>91</v>
      </c>
      <c r="L38" s="74">
        <f>Concept!L99</f>
        <v>93</v>
      </c>
      <c r="M38" s="74">
        <f>Concept!M99</f>
        <v>96</v>
      </c>
      <c r="N38" s="74">
        <f>Concept!N99</f>
        <v>99</v>
      </c>
      <c r="O38" s="74">
        <f>Concept!O99</f>
        <v>99.915999999999997</v>
      </c>
      <c r="P38" s="74">
        <f>Concept!P99</f>
        <v>100.25</v>
      </c>
      <c r="Q38" s="74">
        <f>Concept!Q99</f>
        <v>102</v>
      </c>
      <c r="R38" s="74">
        <f>Concept!R99</f>
        <v>94.93195619732974</v>
      </c>
      <c r="S38" s="74">
        <f>Concept!S99</f>
        <v>85.588811923546487</v>
      </c>
      <c r="T38" s="74">
        <f>Concept!T99</f>
        <v>76.425301236456164</v>
      </c>
      <c r="U38" s="74">
        <f>Concept!U99</f>
        <v>72.3143816100593</v>
      </c>
      <c r="V38" s="74">
        <f>Concept!V99</f>
        <v>69.702646325926906</v>
      </c>
      <c r="W38" s="74">
        <f>Concept!W99</f>
        <v>67.398000243078585</v>
      </c>
      <c r="X38" s="74">
        <f>Concept!X99</f>
        <v>65.688034975773789</v>
      </c>
      <c r="Y38" s="74">
        <f>Concept!Y99</f>
        <v>64.157475550546238</v>
      </c>
      <c r="Z38" s="74">
        <f>Concept!Z99</f>
        <v>62.551598702927109</v>
      </c>
      <c r="AA38" t="s">
        <v>54</v>
      </c>
    </row>
    <row r="39" spans="1:27" hidden="1" outlineLevel="1" x14ac:dyDescent="0.3">
      <c r="A39" t="str">
        <f t="shared" si="2"/>
        <v>Concept</v>
      </c>
      <c r="B39" t="str">
        <f t="shared" si="3"/>
        <v>ICPs</v>
      </c>
      <c r="C39" s="59" t="str">
        <f>Concept!B100</f>
        <v>Powerco</v>
      </c>
      <c r="D39" s="59" t="str">
        <f>Concept!C100</f>
        <v>Central</v>
      </c>
      <c r="E39" s="59" t="str">
        <f>Concept!D100</f>
        <v>Res</v>
      </c>
      <c r="F39" s="74">
        <f>Concept!F100</f>
        <v>42864</v>
      </c>
      <c r="G39" s="74">
        <f>Concept!G100</f>
        <v>42563</v>
      </c>
      <c r="H39" s="74">
        <f>Concept!H100</f>
        <v>42698.5</v>
      </c>
      <c r="I39" s="74">
        <f>Concept!I100</f>
        <v>42857</v>
      </c>
      <c r="J39" s="74">
        <f>Concept!J100</f>
        <v>43174</v>
      </c>
      <c r="K39" s="74">
        <f>Concept!K100</f>
        <v>43743</v>
      </c>
      <c r="L39" s="74">
        <f>Concept!L100</f>
        <v>44322.5</v>
      </c>
      <c r="M39" s="74">
        <f>Concept!M100</f>
        <v>44846</v>
      </c>
      <c r="N39" s="74">
        <f>Concept!N100</f>
        <v>45319</v>
      </c>
      <c r="O39" s="74">
        <f>Concept!O100</f>
        <v>45641.5</v>
      </c>
      <c r="P39" s="74">
        <f>Concept!P100</f>
        <v>45689</v>
      </c>
      <c r="Q39" s="74">
        <f>Concept!Q100</f>
        <v>45543</v>
      </c>
      <c r="R39" s="74">
        <f>Concept!R100</f>
        <v>45202.332010020698</v>
      </c>
      <c r="S39" s="74">
        <f>Concept!S100</f>
        <v>44861.24780726093</v>
      </c>
      <c r="T39" s="74">
        <f>Concept!T100</f>
        <v>44427.046133701522</v>
      </c>
      <c r="U39" s="74">
        <f>Concept!U100</f>
        <v>43932.012630404592</v>
      </c>
      <c r="V39" s="74">
        <f>Concept!V100</f>
        <v>43345.272459473097</v>
      </c>
      <c r="W39" s="74">
        <f>Concept!W100</f>
        <v>42544.712561216162</v>
      </c>
      <c r="X39" s="74">
        <f>Concept!X100</f>
        <v>41441.597572038343</v>
      </c>
      <c r="Y39" s="74">
        <f>Concept!Y100</f>
        <v>40011.979811788304</v>
      </c>
      <c r="Z39" s="74">
        <f>Concept!Z100</f>
        <v>38091.752764190351</v>
      </c>
      <c r="AA39" t="s">
        <v>54</v>
      </c>
    </row>
    <row r="40" spans="1:27" hidden="1" outlineLevel="1" x14ac:dyDescent="0.3">
      <c r="A40" t="str">
        <f t="shared" si="2"/>
        <v>Concept</v>
      </c>
      <c r="B40" t="str">
        <f t="shared" si="3"/>
        <v>ICPs</v>
      </c>
      <c r="C40" s="59" t="str">
        <f>Concept!B101</f>
        <v>Powerco</v>
      </c>
      <c r="D40" s="59" t="str">
        <f>Concept!C101</f>
        <v>Central</v>
      </c>
      <c r="E40" s="59" t="str">
        <f>Concept!D101</f>
        <v>Com</v>
      </c>
      <c r="F40" s="74">
        <f>Concept!F101</f>
        <v>1145.5</v>
      </c>
      <c r="G40" s="74">
        <f>Concept!G101</f>
        <v>1152.5</v>
      </c>
      <c r="H40" s="74">
        <f>Concept!H101</f>
        <v>1158</v>
      </c>
      <c r="I40" s="74">
        <f>Concept!I101</f>
        <v>1165.5</v>
      </c>
      <c r="J40" s="74">
        <f>Concept!J101</f>
        <v>1180</v>
      </c>
      <c r="K40" s="74">
        <f>Concept!K101</f>
        <v>1197.5</v>
      </c>
      <c r="L40" s="74">
        <f>Concept!L101</f>
        <v>1213</v>
      </c>
      <c r="M40" s="74">
        <f>Concept!M101</f>
        <v>1225</v>
      </c>
      <c r="N40" s="74">
        <f>Concept!N101</f>
        <v>1233.5</v>
      </c>
      <c r="O40" s="74">
        <f>Concept!O101</f>
        <v>1242.5</v>
      </c>
      <c r="P40" s="74">
        <f>Concept!P101</f>
        <v>1249.5</v>
      </c>
      <c r="Q40" s="74">
        <f>Concept!Q101</f>
        <v>1260</v>
      </c>
      <c r="R40" s="74">
        <f>Concept!R101</f>
        <v>1231.161619301763</v>
      </c>
      <c r="S40" s="74">
        <f>Concept!S101</f>
        <v>1192.2625779505915</v>
      </c>
      <c r="T40" s="74">
        <f>Concept!T101</f>
        <v>1134.3653848296208</v>
      </c>
      <c r="U40" s="74">
        <f>Concept!U101</f>
        <v>1064.8350180255336</v>
      </c>
      <c r="V40" s="74">
        <f>Concept!V101</f>
        <v>985.95784959331775</v>
      </c>
      <c r="W40" s="74">
        <f>Concept!W101</f>
        <v>900.40132089367194</v>
      </c>
      <c r="X40" s="74">
        <f>Concept!X101</f>
        <v>805.09433863311131</v>
      </c>
      <c r="Y40" s="74">
        <f>Concept!Y101</f>
        <v>709.00790721364876</v>
      </c>
      <c r="Z40" s="74">
        <f>Concept!Z101</f>
        <v>620.72517213500123</v>
      </c>
      <c r="AA40" t="s">
        <v>54</v>
      </c>
    </row>
    <row r="41" spans="1:27" hidden="1" outlineLevel="1" x14ac:dyDescent="0.3">
      <c r="A41" t="str">
        <f t="shared" si="2"/>
        <v>Concept</v>
      </c>
      <c r="B41" t="str">
        <f t="shared" si="3"/>
        <v>ICPs</v>
      </c>
      <c r="C41" s="59" t="str">
        <f>Concept!B102</f>
        <v>Powerco</v>
      </c>
      <c r="D41" s="59" t="str">
        <f>Concept!C102</f>
        <v>Central</v>
      </c>
      <c r="E41" s="59" t="str">
        <f>Concept!D102</f>
        <v>Ind</v>
      </c>
      <c r="F41" s="74">
        <f>Concept!F102</f>
        <v>97.5</v>
      </c>
      <c r="G41" s="74">
        <f>Concept!G102</f>
        <v>96</v>
      </c>
      <c r="H41" s="74">
        <f>Concept!H102</f>
        <v>92.5</v>
      </c>
      <c r="I41" s="74">
        <f>Concept!I102</f>
        <v>91</v>
      </c>
      <c r="J41" s="74">
        <f>Concept!J102</f>
        <v>91.5</v>
      </c>
      <c r="K41" s="74">
        <f>Concept!K102</f>
        <v>91</v>
      </c>
      <c r="L41" s="74">
        <f>Concept!L102</f>
        <v>90.5</v>
      </c>
      <c r="M41" s="74">
        <f>Concept!M102</f>
        <v>91</v>
      </c>
      <c r="N41" s="74">
        <f>Concept!N102</f>
        <v>90.5</v>
      </c>
      <c r="O41" s="74">
        <f>Concept!O102</f>
        <v>89.5</v>
      </c>
      <c r="P41" s="74">
        <f>Concept!P102</f>
        <v>88.5</v>
      </c>
      <c r="Q41" s="74">
        <f>Concept!Q102</f>
        <v>88</v>
      </c>
      <c r="R41" s="74">
        <f>Concept!R102</f>
        <v>81.902079856519777</v>
      </c>
      <c r="S41" s="74">
        <f>Concept!S102</f>
        <v>73.841327934040109</v>
      </c>
      <c r="T41" s="74">
        <f>Concept!T102</f>
        <v>65.935554007922974</v>
      </c>
      <c r="U41" s="74">
        <f>Concept!U102</f>
        <v>62.388878251815882</v>
      </c>
      <c r="V41" s="74">
        <f>Concept!V102</f>
        <v>60.135616438054605</v>
      </c>
      <c r="W41" s="74">
        <f>Concept!W102</f>
        <v>58.147294327361934</v>
      </c>
      <c r="X41" s="74">
        <f>Concept!X102</f>
        <v>56.672030175177412</v>
      </c>
      <c r="Y41" s="74">
        <f>Concept!Y102</f>
        <v>55.35154753380462</v>
      </c>
      <c r="Z41" s="74">
        <f>Concept!Z102</f>
        <v>53.966085155466544</v>
      </c>
      <c r="AA41" t="s">
        <v>54</v>
      </c>
    </row>
    <row r="42" spans="1:27" hidden="1" outlineLevel="1" x14ac:dyDescent="0.3">
      <c r="A42" t="str">
        <f t="shared" si="2"/>
        <v>Concept</v>
      </c>
      <c r="B42" t="str">
        <f t="shared" si="3"/>
        <v>ICPs</v>
      </c>
      <c r="C42" s="59" t="str">
        <f>Concept!B103</f>
        <v>Powerco</v>
      </c>
      <c r="D42" s="59" t="str">
        <f>Concept!C103</f>
        <v>Lower</v>
      </c>
      <c r="E42" s="59" t="str">
        <f>Concept!D103</f>
        <v>Res</v>
      </c>
      <c r="F42" s="74">
        <f>Concept!F103</f>
        <v>57372</v>
      </c>
      <c r="G42" s="74">
        <f>Concept!G103</f>
        <v>57701.5</v>
      </c>
      <c r="H42" s="74">
        <f>Concept!H103</f>
        <v>58336.5</v>
      </c>
      <c r="I42" s="74">
        <f>Concept!I103</f>
        <v>59093</v>
      </c>
      <c r="J42" s="74">
        <f>Concept!J103</f>
        <v>59939</v>
      </c>
      <c r="K42" s="74">
        <f>Concept!K103</f>
        <v>60924</v>
      </c>
      <c r="L42" s="74">
        <f>Concept!L103</f>
        <v>62007.5</v>
      </c>
      <c r="M42" s="74">
        <f>Concept!M103</f>
        <v>63059.5</v>
      </c>
      <c r="N42" s="74">
        <f>Concept!N103</f>
        <v>63944</v>
      </c>
      <c r="O42" s="74">
        <f>Concept!O103</f>
        <v>64553.5</v>
      </c>
      <c r="P42" s="74">
        <f>Concept!P103</f>
        <v>64939.5</v>
      </c>
      <c r="Q42" s="74">
        <f>Concept!Q103</f>
        <v>65047</v>
      </c>
      <c r="R42" s="74">
        <f>Concept!R103</f>
        <v>64560.439370612745</v>
      </c>
      <c r="S42" s="74">
        <f>Concept!S103</f>
        <v>64073.284283400346</v>
      </c>
      <c r="T42" s="74">
        <f>Concept!T103</f>
        <v>63453.133738640034</v>
      </c>
      <c r="U42" s="74">
        <f>Concept!U103</f>
        <v>62746.099852225976</v>
      </c>
      <c r="V42" s="74">
        <f>Concept!V103</f>
        <v>61908.085494397528</v>
      </c>
      <c r="W42" s="74">
        <f>Concept!W103</f>
        <v>60764.682123914274</v>
      </c>
      <c r="X42" s="74">
        <f>Concept!X103</f>
        <v>59189.153048072774</v>
      </c>
      <c r="Y42" s="74">
        <f>Concept!Y103</f>
        <v>57147.294882142021</v>
      </c>
      <c r="Z42" s="74">
        <f>Concept!Z103</f>
        <v>54404.721736650856</v>
      </c>
      <c r="AA42" t="s">
        <v>54</v>
      </c>
    </row>
    <row r="43" spans="1:27" hidden="1" outlineLevel="1" x14ac:dyDescent="0.3">
      <c r="A43" t="str">
        <f t="shared" si="2"/>
        <v>Concept</v>
      </c>
      <c r="B43" t="str">
        <f t="shared" si="3"/>
        <v>ICPs</v>
      </c>
      <c r="C43" s="59" t="str">
        <f>Concept!B104</f>
        <v>Powerco</v>
      </c>
      <c r="D43" s="59" t="str">
        <f>Concept!C104</f>
        <v>Lower</v>
      </c>
      <c r="E43" s="59" t="str">
        <f>Concept!D104</f>
        <v>Com</v>
      </c>
      <c r="F43" s="74">
        <f>Concept!F104</f>
        <v>1400.5</v>
      </c>
      <c r="G43" s="74">
        <f>Concept!G104</f>
        <v>1425</v>
      </c>
      <c r="H43" s="74">
        <f>Concept!H104</f>
        <v>1445.5</v>
      </c>
      <c r="I43" s="74">
        <f>Concept!I104</f>
        <v>1465</v>
      </c>
      <c r="J43" s="74">
        <f>Concept!J104</f>
        <v>1488</v>
      </c>
      <c r="K43" s="74">
        <f>Concept!K104</f>
        <v>1510</v>
      </c>
      <c r="L43" s="74">
        <f>Concept!L104</f>
        <v>1525.5</v>
      </c>
      <c r="M43" s="74">
        <f>Concept!M104</f>
        <v>1526.5</v>
      </c>
      <c r="N43" s="74">
        <f>Concept!N104</f>
        <v>1520.5</v>
      </c>
      <c r="O43" s="74">
        <f>Concept!O104</f>
        <v>1525</v>
      </c>
      <c r="P43" s="74">
        <f>Concept!P104</f>
        <v>1531.5</v>
      </c>
      <c r="Q43" s="74">
        <f>Concept!Q104</f>
        <v>1527</v>
      </c>
      <c r="R43" s="74">
        <f>Concept!R104</f>
        <v>1492.0506291061843</v>
      </c>
      <c r="S43" s="74">
        <f>Concept!S104</f>
        <v>1444.9086956591693</v>
      </c>
      <c r="T43" s="74">
        <f>Concept!T104</f>
        <v>1374.7428116149454</v>
      </c>
      <c r="U43" s="74">
        <f>Concept!U104</f>
        <v>1290.4786289880874</v>
      </c>
      <c r="V43" s="74">
        <f>Concept!V104</f>
        <v>1194.8870129595209</v>
      </c>
      <c r="W43" s="74">
        <f>Concept!W104</f>
        <v>1091.2006484163787</v>
      </c>
      <c r="X43" s="74">
        <f>Concept!X104</f>
        <v>975.69766277203257</v>
      </c>
      <c r="Y43" s="74">
        <f>Concept!Y104</f>
        <v>859.25005898035056</v>
      </c>
      <c r="Z43" s="74">
        <f>Concept!Z104</f>
        <v>752.25979194456102</v>
      </c>
      <c r="AA43" t="s">
        <v>54</v>
      </c>
    </row>
    <row r="44" spans="1:27" hidden="1" outlineLevel="1" x14ac:dyDescent="0.3">
      <c r="A44" t="str">
        <f t="shared" si="2"/>
        <v>Concept</v>
      </c>
      <c r="B44" t="str">
        <f t="shared" si="3"/>
        <v>ICPs</v>
      </c>
      <c r="C44" s="59" t="str">
        <f>Concept!B105</f>
        <v>Powerco</v>
      </c>
      <c r="D44" s="59" t="str">
        <f>Concept!C105</f>
        <v>Lower</v>
      </c>
      <c r="E44" s="59" t="str">
        <f>Concept!D105</f>
        <v>Ind</v>
      </c>
      <c r="F44" s="74">
        <f>Concept!F105</f>
        <v>140.5</v>
      </c>
      <c r="G44" s="74">
        <f>Concept!G105</f>
        <v>138</v>
      </c>
      <c r="H44" s="74">
        <f>Concept!H105</f>
        <v>138</v>
      </c>
      <c r="I44" s="74">
        <f>Concept!I105</f>
        <v>136.5</v>
      </c>
      <c r="J44" s="74">
        <f>Concept!J105</f>
        <v>133</v>
      </c>
      <c r="K44" s="74">
        <f>Concept!K105</f>
        <v>130</v>
      </c>
      <c r="L44" s="74">
        <f>Concept!L105</f>
        <v>130.5</v>
      </c>
      <c r="M44" s="74">
        <f>Concept!M105</f>
        <v>129</v>
      </c>
      <c r="N44" s="74">
        <f>Concept!N105</f>
        <v>126.5</v>
      </c>
      <c r="O44" s="74">
        <f>Concept!O105</f>
        <v>125.5</v>
      </c>
      <c r="P44" s="74">
        <f>Concept!P105</f>
        <v>124.5</v>
      </c>
      <c r="Q44" s="74">
        <f>Concept!Q105</f>
        <v>124</v>
      </c>
      <c r="R44" s="74">
        <f>Concept!R105</f>
        <v>115.4074761614597</v>
      </c>
      <c r="S44" s="74">
        <f>Concept!S105</f>
        <v>104.04914390705653</v>
      </c>
      <c r="T44" s="74">
        <f>Concept!T105</f>
        <v>92.909189738436922</v>
      </c>
      <c r="U44" s="74">
        <f>Concept!U105</f>
        <v>87.911601173013295</v>
      </c>
      <c r="V44" s="74">
        <f>Concept!V105</f>
        <v>84.736550435440591</v>
      </c>
      <c r="W44" s="74">
        <f>Concept!W105</f>
        <v>81.934823824919093</v>
      </c>
      <c r="X44" s="74">
        <f>Concept!X105</f>
        <v>79.856042519568177</v>
      </c>
      <c r="Y44" s="74">
        <f>Concept!Y105</f>
        <v>77.995362433997428</v>
      </c>
      <c r="Z44" s="74">
        <f>Concept!Z105</f>
        <v>76.043119991793773</v>
      </c>
      <c r="AA44" t="s">
        <v>54</v>
      </c>
    </row>
    <row r="45" spans="1:27" hidden="1" outlineLevel="1" x14ac:dyDescent="0.3">
      <c r="A45" t="str">
        <f t="shared" si="2"/>
        <v>Concept</v>
      </c>
      <c r="B45" t="str">
        <f t="shared" si="3"/>
        <v>ICPs</v>
      </c>
      <c r="C45" s="59" t="str">
        <f>Concept!B106</f>
        <v>GasNet</v>
      </c>
      <c r="D45" s="59" t="str">
        <f>Concept!C106</f>
        <v>GasNet</v>
      </c>
      <c r="E45" s="59" t="str">
        <f>Concept!D106</f>
        <v>Res</v>
      </c>
      <c r="F45" s="74">
        <f>Concept!F106</f>
        <v>10066.25</v>
      </c>
      <c r="G45" s="74">
        <f>Concept!G106</f>
        <v>9977.25</v>
      </c>
      <c r="H45" s="74">
        <f>Concept!H106</f>
        <v>9740.5</v>
      </c>
      <c r="I45" s="74">
        <f>Concept!I106</f>
        <v>9732.75</v>
      </c>
      <c r="J45" s="74">
        <f>Concept!J106</f>
        <v>9747.5</v>
      </c>
      <c r="K45" s="74">
        <f>Concept!K106</f>
        <v>9788.75</v>
      </c>
      <c r="L45" s="74">
        <f>Concept!L106</f>
        <v>9863.5</v>
      </c>
      <c r="M45" s="74">
        <f>Concept!M106</f>
        <v>9901</v>
      </c>
      <c r="N45" s="74">
        <f>Concept!N106</f>
        <v>9924.4670000000006</v>
      </c>
      <c r="O45" s="74">
        <f>Concept!O106</f>
        <v>9907.1887499999993</v>
      </c>
      <c r="P45" s="74">
        <f>Concept!P106</f>
        <v>9879.2523589375996</v>
      </c>
      <c r="Q45" s="74">
        <f>Concept!Q106</f>
        <v>9811.7095350870441</v>
      </c>
      <c r="R45" s="74">
        <f>Concept!R106</f>
        <v>9738.3165797354231</v>
      </c>
      <c r="S45" s="74">
        <f>Concept!S106</f>
        <v>9664.8339561821758</v>
      </c>
      <c r="T45" s="74">
        <f>Concept!T106</f>
        <v>9571.2902568076588</v>
      </c>
      <c r="U45" s="74">
        <f>Concept!U106</f>
        <v>9464.6410473904907</v>
      </c>
      <c r="V45" s="74">
        <f>Concept!V106</f>
        <v>9338.2347032816888</v>
      </c>
      <c r="W45" s="74">
        <f>Concept!W106</f>
        <v>9165.763386347453</v>
      </c>
      <c r="X45" s="74">
        <f>Concept!X106</f>
        <v>8928.1100947853374</v>
      </c>
      <c r="Y45" s="74">
        <f>Concept!Y106</f>
        <v>8620.1155794970364</v>
      </c>
      <c r="Z45" s="74">
        <f>Concept!Z106</f>
        <v>8206.4250006495986</v>
      </c>
      <c r="AA45" t="s">
        <v>54</v>
      </c>
    </row>
    <row r="46" spans="1:27" hidden="1" outlineLevel="1" x14ac:dyDescent="0.3">
      <c r="A46" t="str">
        <f t="shared" si="2"/>
        <v>Concept</v>
      </c>
      <c r="B46" t="str">
        <f t="shared" si="3"/>
        <v>ICPs</v>
      </c>
      <c r="C46" s="59" t="str">
        <f>Concept!B107</f>
        <v>GasNet</v>
      </c>
      <c r="D46" s="59" t="str">
        <f>Concept!C107</f>
        <v>GasNet</v>
      </c>
      <c r="E46" s="59" t="str">
        <f>Concept!D107</f>
        <v>Com</v>
      </c>
      <c r="F46" s="74">
        <f>Concept!F107</f>
        <v>147.5</v>
      </c>
      <c r="G46" s="74">
        <f>Concept!G107</f>
        <v>148.75</v>
      </c>
      <c r="H46" s="74">
        <f>Concept!H107</f>
        <v>148</v>
      </c>
      <c r="I46" s="74">
        <f>Concept!I107</f>
        <v>149.25</v>
      </c>
      <c r="J46" s="74">
        <f>Concept!J107</f>
        <v>152.75</v>
      </c>
      <c r="K46" s="74">
        <f>Concept!K107</f>
        <v>152.75</v>
      </c>
      <c r="L46" s="74">
        <f>Concept!L107</f>
        <v>155</v>
      </c>
      <c r="M46" s="74">
        <f>Concept!M107</f>
        <v>156</v>
      </c>
      <c r="N46" s="74">
        <f>Concept!N107</f>
        <v>159.22</v>
      </c>
      <c r="O46" s="74">
        <f>Concept!O107</f>
        <v>159.80124999999998</v>
      </c>
      <c r="P46" s="74">
        <f>Concept!P107</f>
        <v>159.9002205882353</v>
      </c>
      <c r="Q46" s="74">
        <f>Concept!Q107</f>
        <v>160.44421624360871</v>
      </c>
      <c r="R46" s="74">
        <f>Concept!R107</f>
        <v>156.77203260165359</v>
      </c>
      <c r="S46" s="74">
        <f>Concept!S107</f>
        <v>151.81875783798975</v>
      </c>
      <c r="T46" s="74">
        <f>Concept!T107</f>
        <v>144.44632151021275</v>
      </c>
      <c r="U46" s="74">
        <f>Concept!U107</f>
        <v>135.59255547290132</v>
      </c>
      <c r="V46" s="74">
        <f>Concept!V107</f>
        <v>125.54859875177276</v>
      </c>
      <c r="W46" s="74">
        <f>Concept!W107</f>
        <v>114.65411447261523</v>
      </c>
      <c r="X46" s="74">
        <f>Concept!X107</f>
        <v>102.51803981282224</v>
      </c>
      <c r="Y46" s="74">
        <f>Concept!Y107</f>
        <v>90.282712685250075</v>
      </c>
      <c r="Z46" s="74">
        <f>Concept!Z107</f>
        <v>79.041082337999484</v>
      </c>
      <c r="AA46" t="s">
        <v>54</v>
      </c>
    </row>
    <row r="47" spans="1:27" hidden="1" outlineLevel="1" x14ac:dyDescent="0.3">
      <c r="A47" t="str">
        <f t="shared" si="2"/>
        <v>Concept</v>
      </c>
      <c r="B47" t="str">
        <f t="shared" si="3"/>
        <v>ICPs</v>
      </c>
      <c r="C47" s="59" t="str">
        <f>Concept!B108</f>
        <v>GasNet</v>
      </c>
      <c r="D47" s="59" t="str">
        <f>Concept!C108</f>
        <v>GasNet</v>
      </c>
      <c r="E47" s="59" t="str">
        <f>Concept!D108</f>
        <v>Ind</v>
      </c>
      <c r="F47" s="74">
        <f>Concept!F108</f>
        <v>12</v>
      </c>
      <c r="G47" s="74">
        <f>Concept!G108</f>
        <v>12</v>
      </c>
      <c r="H47" s="74">
        <f>Concept!H108</f>
        <v>12.25</v>
      </c>
      <c r="I47" s="74">
        <f>Concept!I108</f>
        <v>12</v>
      </c>
      <c r="J47" s="74">
        <f>Concept!J108</f>
        <v>9.25</v>
      </c>
      <c r="K47" s="74">
        <f>Concept!K108</f>
        <v>10</v>
      </c>
      <c r="L47" s="74">
        <f>Concept!L108</f>
        <v>10</v>
      </c>
      <c r="M47" s="74">
        <f>Concept!M108</f>
        <v>10</v>
      </c>
      <c r="N47" s="74">
        <f>Concept!N108</f>
        <v>10</v>
      </c>
      <c r="O47" s="74">
        <f>Concept!O108</f>
        <v>10</v>
      </c>
      <c r="P47" s="74">
        <f>Concept!P108</f>
        <v>9.9858757062146886</v>
      </c>
      <c r="Q47" s="74">
        <f>Concept!Q108</f>
        <v>9.9006143654975158</v>
      </c>
      <c r="R47" s="74">
        <f>Concept!R108</f>
        <v>9.2145557771770967</v>
      </c>
      <c r="S47" s="74">
        <f>Concept!S108</f>
        <v>8.3076649103542106</v>
      </c>
      <c r="T47" s="74">
        <f>Concept!T108</f>
        <v>7.4182101500895401</v>
      </c>
      <c r="U47" s="74">
        <f>Concept!U108</f>
        <v>7.0191843666727713</v>
      </c>
      <c r="V47" s="74">
        <f>Concept!V108</f>
        <v>6.7656766816437726</v>
      </c>
      <c r="W47" s="74">
        <f>Concept!W108</f>
        <v>6.5419765628669513</v>
      </c>
      <c r="X47" s="74">
        <f>Concept!X108</f>
        <v>6.3759990462985234</v>
      </c>
      <c r="Y47" s="74">
        <f>Concept!Y108</f>
        <v>6.2274355302920963</v>
      </c>
      <c r="Z47" s="74">
        <f>Concept!Z108</f>
        <v>6.071561340225843</v>
      </c>
      <c r="AA47" t="s">
        <v>54</v>
      </c>
    </row>
    <row r="48" spans="1:27" hidden="1" outlineLevel="1" x14ac:dyDescent="0.3">
      <c r="A48" s="43" t="s">
        <v>82</v>
      </c>
      <c r="B48" t="str">
        <f t="shared" si="3"/>
        <v>ICPs</v>
      </c>
      <c r="C48" s="73" t="str">
        <f>GDB!B391</f>
        <v>Vector</v>
      </c>
      <c r="D48" s="73" t="str">
        <f>GDB!C391</f>
        <v>Auck</v>
      </c>
      <c r="E48" s="73" t="str">
        <f>GDB!D391</f>
        <v>Res</v>
      </c>
      <c r="F48" s="75">
        <f>GDB!E391</f>
        <v>86866.25</v>
      </c>
      <c r="G48" s="75">
        <f>GDB!F391</f>
        <v>88616</v>
      </c>
      <c r="H48" s="75">
        <f>GDB!G391</f>
        <v>91970.75</v>
      </c>
      <c r="I48" s="75">
        <f>GDB!H391</f>
        <v>97573.75</v>
      </c>
      <c r="J48" s="75">
        <f>GDB!I391</f>
        <v>100157</v>
      </c>
      <c r="K48" s="75">
        <f>GDB!J391</f>
        <v>102444</v>
      </c>
      <c r="L48" s="75">
        <f>GDB!K391</f>
        <v>104747.5</v>
      </c>
      <c r="M48" s="75">
        <f>GDB!L391</f>
        <v>107249.5</v>
      </c>
      <c r="N48" s="75">
        <f>GDB!M391</f>
        <v>109550.25</v>
      </c>
      <c r="O48" s="75">
        <f>GDB!N391</f>
        <v>111485.25</v>
      </c>
      <c r="P48" s="75">
        <f>GDB!O391</f>
        <v>112944</v>
      </c>
      <c r="Q48" s="75">
        <f>GDB!P391</f>
        <v>114004.69344647742</v>
      </c>
      <c r="R48" s="75">
        <f>GDB!Q391</f>
        <v>114512.92731122134</v>
      </c>
      <c r="S48" s="75">
        <f>GDB!R391</f>
        <v>113856.18850753424</v>
      </c>
      <c r="T48" s="75">
        <f>GDB!S391</f>
        <v>112741.87948509517</v>
      </c>
      <c r="U48" s="75">
        <f>GDB!T391</f>
        <v>111278.0577260905</v>
      </c>
      <c r="V48" s="75">
        <f>GDB!U391</f>
        <v>109772.19779025837</v>
      </c>
      <c r="W48" s="75">
        <f>GDB!V391</f>
        <v>108118.6564819839</v>
      </c>
      <c r="X48" s="75">
        <f>GDB!W391</f>
        <v>106487.57824135092</v>
      </c>
      <c r="Y48" s="75">
        <f>GDB!X391</f>
        <v>104878.74878328321</v>
      </c>
      <c r="Z48" s="75">
        <f>GDB!Y391</f>
        <v>103292.50529412761</v>
      </c>
      <c r="AA48" t="s">
        <v>54</v>
      </c>
    </row>
    <row r="49" spans="1:27" hidden="1" outlineLevel="1" x14ac:dyDescent="0.3">
      <c r="A49" t="str">
        <f t="shared" ref="A49:A62" si="4">A48</f>
        <v>GDB</v>
      </c>
      <c r="B49" t="str">
        <f t="shared" si="3"/>
        <v>ICPs</v>
      </c>
      <c r="C49" s="73" t="str">
        <f>GDB!B392</f>
        <v>First Gas</v>
      </c>
      <c r="D49" s="73" t="str">
        <f>GDB!C392</f>
        <v>NonAuck</v>
      </c>
      <c r="E49" s="73" t="str">
        <f>GDB!D392</f>
        <v>Res</v>
      </c>
      <c r="F49" s="75">
        <f>GDB!E392</f>
        <v>59768</v>
      </c>
      <c r="G49" s="75">
        <f>GDB!F392</f>
        <v>60452</v>
      </c>
      <c r="H49" s="75">
        <f>GDB!G392</f>
        <v>61409</v>
      </c>
      <c r="I49" s="75">
        <f>GDB!H392</f>
        <v>57898</v>
      </c>
      <c r="J49" s="75">
        <f>GDB!I392</f>
        <v>58095</v>
      </c>
      <c r="K49" s="75">
        <f>GDB!J392</f>
        <v>59042</v>
      </c>
      <c r="L49" s="75">
        <f>GDB!K392</f>
        <v>59837</v>
      </c>
      <c r="M49" s="75">
        <f>GDB!L392</f>
        <v>60705</v>
      </c>
      <c r="N49" s="75">
        <f>GDB!M392</f>
        <v>61798</v>
      </c>
      <c r="O49" s="75">
        <f>GDB!N392</f>
        <v>62687.917000000001</v>
      </c>
      <c r="P49" s="75">
        <f>GDB!O392</f>
        <v>63519.667000000001</v>
      </c>
      <c r="Q49" s="75">
        <f>GDB!P392</f>
        <v>63890</v>
      </c>
      <c r="R49" s="75">
        <f>GDB!Q392</f>
        <v>64114.026480249886</v>
      </c>
      <c r="S49" s="75">
        <f>GDB!R392</f>
        <v>64166.456314480783</v>
      </c>
      <c r="T49" s="75">
        <f>GDB!S392</f>
        <v>64123.184043255962</v>
      </c>
      <c r="U49" s="75">
        <f>GDB!T392</f>
        <v>63906.547784245209</v>
      </c>
      <c r="V49" s="75">
        <f>GDB!U392</f>
        <v>63487.689608883054</v>
      </c>
      <c r="W49" s="75">
        <f>GDB!V392</f>
        <v>62824.119300356833</v>
      </c>
      <c r="X49" s="75">
        <f>GDB!W392</f>
        <v>61873.779671486955</v>
      </c>
      <c r="Y49" s="75">
        <f>GDB!X392</f>
        <v>60581.204174293336</v>
      </c>
      <c r="Z49" s="75">
        <f>GDB!Y392</f>
        <v>58874.584075900268</v>
      </c>
      <c r="AA49" t="s">
        <v>54</v>
      </c>
    </row>
    <row r="50" spans="1:27" hidden="1" outlineLevel="1" x14ac:dyDescent="0.3">
      <c r="A50" t="str">
        <f t="shared" si="4"/>
        <v>GDB</v>
      </c>
      <c r="B50" t="str">
        <f t="shared" si="3"/>
        <v>ICPs</v>
      </c>
      <c r="C50" s="73" t="str">
        <f>GDB!B393</f>
        <v>Powerco</v>
      </c>
      <c r="D50" s="73" t="str">
        <f>GDB!C393</f>
        <v>Central</v>
      </c>
      <c r="E50" s="73" t="str">
        <f>GDB!D393</f>
        <v>Res</v>
      </c>
      <c r="F50" s="75">
        <f>GDB!E393</f>
        <v>42864</v>
      </c>
      <c r="G50" s="75">
        <f>GDB!F393</f>
        <v>42563</v>
      </c>
      <c r="H50" s="75">
        <f>GDB!G393</f>
        <v>42698.5</v>
      </c>
      <c r="I50" s="75">
        <f>GDB!H393</f>
        <v>42857</v>
      </c>
      <c r="J50" s="75">
        <f>GDB!I393</f>
        <v>43174</v>
      </c>
      <c r="K50" s="75">
        <f>GDB!J393</f>
        <v>43743</v>
      </c>
      <c r="L50" s="75">
        <f>GDB!K393</f>
        <v>44322.5</v>
      </c>
      <c r="M50" s="75">
        <f>GDB!L393</f>
        <v>44846</v>
      </c>
      <c r="N50" s="75">
        <f>GDB!M393</f>
        <v>45319</v>
      </c>
      <c r="O50" s="75">
        <f>GDB!N393</f>
        <v>45641.5</v>
      </c>
      <c r="P50" s="75">
        <f>GDB!O393</f>
        <v>45689</v>
      </c>
      <c r="Q50" s="75">
        <f>GDB!P393</f>
        <v>45543</v>
      </c>
      <c r="R50" s="75">
        <f>GDB!Q393</f>
        <v>45090.601581841729</v>
      </c>
      <c r="S50" s="75">
        <f>GDB!R393</f>
        <v>44816.672955154827</v>
      </c>
      <c r="T50" s="75">
        <f>GDB!S393</f>
        <v>44582.211855850721</v>
      </c>
      <c r="U50" s="75">
        <f>GDB!T393</f>
        <v>44317.837696523922</v>
      </c>
      <c r="V50" s="75">
        <f>GDB!U393</f>
        <v>44008.316963411758</v>
      </c>
      <c r="W50" s="75">
        <f>GDB!V393</f>
        <v>43637.772698676104</v>
      </c>
      <c r="X50" s="75">
        <f>GDB!W393</f>
        <v>43190.088043851596</v>
      </c>
      <c r="Y50" s="75">
        <f>GDB!X393</f>
        <v>42646.550423797351</v>
      </c>
      <c r="Z50" s="75">
        <f>GDB!Y393</f>
        <v>41985.884295752025</v>
      </c>
      <c r="AA50" t="s">
        <v>54</v>
      </c>
    </row>
    <row r="51" spans="1:27" hidden="1" outlineLevel="1" x14ac:dyDescent="0.3">
      <c r="A51" t="str">
        <f t="shared" si="4"/>
        <v>GDB</v>
      </c>
      <c r="B51" t="str">
        <f t="shared" si="3"/>
        <v>ICPs</v>
      </c>
      <c r="C51" s="73" t="str">
        <f>GDB!B394</f>
        <v>Powerco</v>
      </c>
      <c r="D51" s="73" t="str">
        <f>GDB!C394</f>
        <v>Lower</v>
      </c>
      <c r="E51" s="73" t="str">
        <f>GDB!D394</f>
        <v>Res</v>
      </c>
      <c r="F51" s="75">
        <f>GDB!E394</f>
        <v>57372</v>
      </c>
      <c r="G51" s="75">
        <f>GDB!F394</f>
        <v>57701.5</v>
      </c>
      <c r="H51" s="75">
        <f>GDB!G394</f>
        <v>58336.5</v>
      </c>
      <c r="I51" s="75">
        <f>GDB!H394</f>
        <v>59093</v>
      </c>
      <c r="J51" s="75">
        <f>GDB!I394</f>
        <v>59939</v>
      </c>
      <c r="K51" s="75">
        <f>GDB!J394</f>
        <v>60924</v>
      </c>
      <c r="L51" s="75">
        <f>GDB!K394</f>
        <v>62007.5</v>
      </c>
      <c r="M51" s="75">
        <f>GDB!L394</f>
        <v>63059.5</v>
      </c>
      <c r="N51" s="75">
        <f>GDB!M394</f>
        <v>63944</v>
      </c>
      <c r="O51" s="75">
        <f>GDB!N394</f>
        <v>64553.5</v>
      </c>
      <c r="P51" s="75">
        <f>GDB!O394</f>
        <v>64939.5</v>
      </c>
      <c r="Q51" s="75">
        <f>GDB!P394</f>
        <v>65047</v>
      </c>
      <c r="R51" s="75">
        <f>GDB!Q394</f>
        <v>64662.682571617668</v>
      </c>
      <c r="S51" s="75">
        <f>GDB!R394</f>
        <v>64531.142241280366</v>
      </c>
      <c r="T51" s="75">
        <f>GDB!S394</f>
        <v>64454.523573118837</v>
      </c>
      <c r="U51" s="75">
        <f>GDB!T394</f>
        <v>64332.792832390711</v>
      </c>
      <c r="V51" s="75">
        <f>GDB!U394</f>
        <v>64143.204721913047</v>
      </c>
      <c r="W51" s="75">
        <f>GDB!V394</f>
        <v>63861.706846267982</v>
      </c>
      <c r="X51" s="75">
        <f>GDB!W394</f>
        <v>63463.509837652746</v>
      </c>
      <c r="Y51" s="75">
        <f>GDB!X394</f>
        <v>62919.600596002303</v>
      </c>
      <c r="Z51" s="75">
        <f>GDB!Y394</f>
        <v>62196.708980132455</v>
      </c>
      <c r="AA51" t="s">
        <v>54</v>
      </c>
    </row>
    <row r="52" spans="1:27" hidden="1" outlineLevel="1" x14ac:dyDescent="0.3">
      <c r="A52" t="str">
        <f t="shared" si="4"/>
        <v>GDB</v>
      </c>
      <c r="B52" t="str">
        <f t="shared" si="3"/>
        <v>ICPs</v>
      </c>
      <c r="C52" s="73" t="str">
        <f>GDB!B395</f>
        <v>GasNet</v>
      </c>
      <c r="D52" s="73" t="str">
        <f>GDB!C395</f>
        <v>GasNet</v>
      </c>
      <c r="E52" s="73" t="str">
        <f>GDB!D395</f>
        <v>Res</v>
      </c>
      <c r="F52" s="75">
        <f>GDB!E395</f>
        <v>10066.25</v>
      </c>
      <c r="G52" s="75">
        <f>GDB!F395</f>
        <v>9977.25</v>
      </c>
      <c r="H52" s="75">
        <f>GDB!G395</f>
        <v>9740.5</v>
      </c>
      <c r="I52" s="75">
        <f>GDB!H395</f>
        <v>9732.75</v>
      </c>
      <c r="J52" s="75">
        <f>GDB!I395</f>
        <v>9747.5</v>
      </c>
      <c r="K52" s="75">
        <f>GDB!J395</f>
        <v>9788.75</v>
      </c>
      <c r="L52" s="75">
        <f>GDB!K395</f>
        <v>9863.5</v>
      </c>
      <c r="M52" s="75">
        <f>GDB!L395</f>
        <v>9901</v>
      </c>
      <c r="N52" s="75">
        <f>GDB!M395</f>
        <v>9924.4670000000006</v>
      </c>
      <c r="O52" s="75">
        <f>GDB!N395</f>
        <v>9907.1887499999993</v>
      </c>
      <c r="P52" s="75">
        <f>GDB!O395</f>
        <v>9879.2523589375996</v>
      </c>
      <c r="Q52" s="75">
        <f>GDB!P395</f>
        <v>9811.7095350870441</v>
      </c>
      <c r="R52" s="75">
        <f>GDB!Q395</f>
        <v>9657.3127117672338</v>
      </c>
      <c r="S52" s="75">
        <f>GDB!R395</f>
        <v>9566.1370755819007</v>
      </c>
      <c r="T52" s="75">
        <f>GDB!S395</f>
        <v>9475.9567927090302</v>
      </c>
      <c r="U52" s="75">
        <f>GDB!T395</f>
        <v>9386.7716895964841</v>
      </c>
      <c r="V52" s="75">
        <f>GDB!U395</f>
        <v>9298.5815900288362</v>
      </c>
      <c r="W52" s="75">
        <f>GDB!V395</f>
        <v>9211.3411999054824</v>
      </c>
      <c r="X52" s="75">
        <f>GDB!W395</f>
        <v>9124.9131476190378</v>
      </c>
      <c r="Y52" s="75">
        <f>GDB!X395</f>
        <v>9039.2898894222799</v>
      </c>
      <c r="Z52" s="75">
        <f>GDB!Y395</f>
        <v>8954.4654783796141</v>
      </c>
      <c r="AA52" t="s">
        <v>54</v>
      </c>
    </row>
    <row r="53" spans="1:27" hidden="1" outlineLevel="1" x14ac:dyDescent="0.3">
      <c r="A53" t="str">
        <f t="shared" si="4"/>
        <v>GDB</v>
      </c>
      <c r="B53" t="str">
        <f t="shared" si="3"/>
        <v>ICPs</v>
      </c>
      <c r="C53" s="73" t="str">
        <f>GDB!B396</f>
        <v>Vector</v>
      </c>
      <c r="D53" s="73" t="str">
        <f>GDB!C396</f>
        <v>Auck</v>
      </c>
      <c r="E53" s="73" t="str">
        <f>GDB!D396</f>
        <v>Com</v>
      </c>
      <c r="F53" s="75">
        <f>GDB!E396</f>
        <v>5520.75</v>
      </c>
      <c r="G53" s="75">
        <f>GDB!F396</f>
        <v>5595</v>
      </c>
      <c r="H53" s="75">
        <f>GDB!G396</f>
        <v>5747.5</v>
      </c>
      <c r="I53" s="75">
        <f>GDB!H396</f>
        <v>5971.75</v>
      </c>
      <c r="J53" s="75">
        <f>GDB!I396</f>
        <v>6105.25</v>
      </c>
      <c r="K53" s="75">
        <f>GDB!J396</f>
        <v>6176.5</v>
      </c>
      <c r="L53" s="75">
        <f>GDB!K396</f>
        <v>6178.5</v>
      </c>
      <c r="M53" s="75">
        <f>GDB!L396</f>
        <v>6171</v>
      </c>
      <c r="N53" s="75">
        <f>GDB!M396</f>
        <v>6161.75</v>
      </c>
      <c r="O53" s="75">
        <f>GDB!N396</f>
        <v>6113.5</v>
      </c>
      <c r="P53" s="75">
        <f>GDB!O396</f>
        <v>6040.5</v>
      </c>
      <c r="Q53" s="75">
        <f>GDB!P396</f>
        <v>5982.5502012781335</v>
      </c>
      <c r="R53" s="75">
        <f>GDB!Q396</f>
        <v>5871.3745815652492</v>
      </c>
      <c r="S53" s="75">
        <f>GDB!R396</f>
        <v>5703.5860006231123</v>
      </c>
      <c r="T53" s="75">
        <f>GDB!S396</f>
        <v>5518.0187089094798</v>
      </c>
      <c r="U53" s="75">
        <f>GDB!T396</f>
        <v>5321.1571390761928</v>
      </c>
      <c r="V53" s="75">
        <f>GDB!U396</f>
        <v>5128.5108956453514</v>
      </c>
      <c r="W53" s="75">
        <f>GDB!V396</f>
        <v>4935.1247839205143</v>
      </c>
      <c r="X53" s="75">
        <f>GDB!W396</f>
        <v>4748.921842874066</v>
      </c>
      <c r="Y53" s="75">
        <f>GDB!X396</f>
        <v>4569.6416300569999</v>
      </c>
      <c r="Z53" s="75">
        <f>GDB!Y396</f>
        <v>4397.0559063357405</v>
      </c>
      <c r="AA53" t="s">
        <v>54</v>
      </c>
    </row>
    <row r="54" spans="1:27" hidden="1" outlineLevel="1" x14ac:dyDescent="0.3">
      <c r="A54" t="str">
        <f t="shared" si="4"/>
        <v>GDB</v>
      </c>
      <c r="B54" t="str">
        <f t="shared" si="3"/>
        <v>ICPs</v>
      </c>
      <c r="C54" s="73" t="str">
        <f>GDB!B397</f>
        <v>First Gas</v>
      </c>
      <c r="D54" s="73" t="str">
        <f>GDB!C397</f>
        <v>NonAuck</v>
      </c>
      <c r="E54" s="73" t="str">
        <f>GDB!D397</f>
        <v>Com</v>
      </c>
      <c r="F54" s="75">
        <f>GDB!E397</f>
        <v>3913</v>
      </c>
      <c r="G54" s="75">
        <f>GDB!F397</f>
        <v>3975</v>
      </c>
      <c r="H54" s="75">
        <f>GDB!G397</f>
        <v>4037</v>
      </c>
      <c r="I54" s="75">
        <f>GDB!H397</f>
        <v>3955</v>
      </c>
      <c r="J54" s="75">
        <f>GDB!I397</f>
        <v>3976</v>
      </c>
      <c r="K54" s="75">
        <f>GDB!J397</f>
        <v>4026</v>
      </c>
      <c r="L54" s="75">
        <f>GDB!K397</f>
        <v>4091</v>
      </c>
      <c r="M54" s="75">
        <f>GDB!L397</f>
        <v>4097</v>
      </c>
      <c r="N54" s="75">
        <f>GDB!M397</f>
        <v>4097</v>
      </c>
      <c r="O54" s="75">
        <f>GDB!N397</f>
        <v>4094.75</v>
      </c>
      <c r="P54" s="75">
        <f>GDB!O397</f>
        <v>4097.4169999999995</v>
      </c>
      <c r="Q54" s="75">
        <f>GDB!P397</f>
        <v>4100</v>
      </c>
      <c r="R54" s="75">
        <f>GDB!Q397</f>
        <v>4069.9633246306048</v>
      </c>
      <c r="S54" s="75">
        <f>GDB!R397</f>
        <v>4029.321987982109</v>
      </c>
      <c r="T54" s="75">
        <f>GDB!S397</f>
        <v>3983.139092710242</v>
      </c>
      <c r="U54" s="75">
        <f>GDB!T397</f>
        <v>3926.8311356405366</v>
      </c>
      <c r="V54" s="75">
        <f>GDB!U397</f>
        <v>3858.9830046315888</v>
      </c>
      <c r="W54" s="75">
        <f>GDB!V397</f>
        <v>3777.4282772389656</v>
      </c>
      <c r="X54" s="75">
        <f>GDB!W397</f>
        <v>3680.1281269105057</v>
      </c>
      <c r="Y54" s="75">
        <f>GDB!X397</f>
        <v>3564.3526788482445</v>
      </c>
      <c r="Z54" s="75">
        <f>GDB!Y397</f>
        <v>3426.5501673109006</v>
      </c>
      <c r="AA54" t="s">
        <v>54</v>
      </c>
    </row>
    <row r="55" spans="1:27" hidden="1" outlineLevel="1" x14ac:dyDescent="0.3">
      <c r="A55" t="str">
        <f t="shared" si="4"/>
        <v>GDB</v>
      </c>
      <c r="B55" t="str">
        <f t="shared" si="3"/>
        <v>ICPs</v>
      </c>
      <c r="C55" s="73" t="str">
        <f>GDB!B398</f>
        <v>Powerco</v>
      </c>
      <c r="D55" s="73" t="str">
        <f>GDB!C398</f>
        <v>Central</v>
      </c>
      <c r="E55" s="73" t="str">
        <f>GDB!D398</f>
        <v>Com</v>
      </c>
      <c r="F55" s="75">
        <f>GDB!E398</f>
        <v>1145.5</v>
      </c>
      <c r="G55" s="75">
        <f>GDB!F398</f>
        <v>1152.5</v>
      </c>
      <c r="H55" s="75">
        <f>GDB!G398</f>
        <v>1158</v>
      </c>
      <c r="I55" s="75">
        <f>GDB!H398</f>
        <v>1165.5</v>
      </c>
      <c r="J55" s="75">
        <f>GDB!I398</f>
        <v>1180</v>
      </c>
      <c r="K55" s="75">
        <f>GDB!J398</f>
        <v>1197.5</v>
      </c>
      <c r="L55" s="75">
        <f>GDB!K398</f>
        <v>1213</v>
      </c>
      <c r="M55" s="75">
        <f>GDB!L398</f>
        <v>1225</v>
      </c>
      <c r="N55" s="75">
        <f>GDB!M398</f>
        <v>1233.5</v>
      </c>
      <c r="O55" s="75">
        <f>GDB!N398</f>
        <v>1242.5</v>
      </c>
      <c r="P55" s="75">
        <f>GDB!O398</f>
        <v>1249.5</v>
      </c>
      <c r="Q55" s="75">
        <f>GDB!P398</f>
        <v>1260</v>
      </c>
      <c r="R55" s="75">
        <f>GDB!Q398</f>
        <v>1254.290976299887</v>
      </c>
      <c r="S55" s="75">
        <f>GDB!R398</f>
        <v>1253.4737378599077</v>
      </c>
      <c r="T55" s="75">
        <f>GDB!S398</f>
        <v>1253.7201211962263</v>
      </c>
      <c r="U55" s="75">
        <f>GDB!T398</f>
        <v>1253.0860797017067</v>
      </c>
      <c r="V55" s="75">
        <f>GDB!U398</f>
        <v>1251.1243048000954</v>
      </c>
      <c r="W55" s="75">
        <f>GDB!V398</f>
        <v>1247.3594885353118</v>
      </c>
      <c r="X55" s="75">
        <f>GDB!W398</f>
        <v>1241.299289406277</v>
      </c>
      <c r="Y55" s="75">
        <f>GDB!X398</f>
        <v>1232.3659305212593</v>
      </c>
      <c r="Z55" s="75">
        <f>GDB!Y398</f>
        <v>1219.8949638364963</v>
      </c>
      <c r="AA55" t="s">
        <v>54</v>
      </c>
    </row>
    <row r="56" spans="1:27" hidden="1" outlineLevel="1" x14ac:dyDescent="0.3">
      <c r="A56" t="str">
        <f t="shared" si="4"/>
        <v>GDB</v>
      </c>
      <c r="B56" t="str">
        <f t="shared" si="3"/>
        <v>ICPs</v>
      </c>
      <c r="C56" s="73" t="str">
        <f>GDB!B399</f>
        <v>Powerco</v>
      </c>
      <c r="D56" s="73" t="str">
        <f>GDB!C399</f>
        <v>Lower</v>
      </c>
      <c r="E56" s="73" t="str">
        <f>GDB!D399</f>
        <v>Com</v>
      </c>
      <c r="F56" s="75">
        <f>GDB!E399</f>
        <v>1400.5</v>
      </c>
      <c r="G56" s="75">
        <f>GDB!F399</f>
        <v>1425</v>
      </c>
      <c r="H56" s="75">
        <f>GDB!G399</f>
        <v>1445.5</v>
      </c>
      <c r="I56" s="75">
        <f>GDB!H399</f>
        <v>1465</v>
      </c>
      <c r="J56" s="75">
        <f>GDB!I399</f>
        <v>1488</v>
      </c>
      <c r="K56" s="75">
        <f>GDB!J399</f>
        <v>1510</v>
      </c>
      <c r="L56" s="75">
        <f>GDB!K399</f>
        <v>1525.5</v>
      </c>
      <c r="M56" s="75">
        <f>GDB!L399</f>
        <v>1526.5</v>
      </c>
      <c r="N56" s="75">
        <f>GDB!M399</f>
        <v>1520.5</v>
      </c>
      <c r="O56" s="75">
        <f>GDB!N399</f>
        <v>1525</v>
      </c>
      <c r="P56" s="75">
        <f>GDB!O399</f>
        <v>1531.5</v>
      </c>
      <c r="Q56" s="75">
        <f>GDB!P399</f>
        <v>1527</v>
      </c>
      <c r="R56" s="75">
        <f>GDB!Q399</f>
        <v>1511.4966775574326</v>
      </c>
      <c r="S56" s="75">
        <f>GDB!R399</f>
        <v>1501.9813683495313</v>
      </c>
      <c r="T56" s="75">
        <f>GDB!S399</f>
        <v>1493.7926190314952</v>
      </c>
      <c r="U56" s="75">
        <f>GDB!T399</f>
        <v>1484.6053656167439</v>
      </c>
      <c r="V56" s="75">
        <f>GDB!U399</f>
        <v>1473.9100778523759</v>
      </c>
      <c r="W56" s="75">
        <f>GDB!V399</f>
        <v>1461.1761321409631</v>
      </c>
      <c r="X56" s="75">
        <f>GDB!W399</f>
        <v>1445.8653444961785</v>
      </c>
      <c r="Y56" s="75">
        <f>GDB!X399</f>
        <v>1427.3531315024513</v>
      </c>
      <c r="Z56" s="75">
        <f>GDB!Y399</f>
        <v>1404.9297021417945</v>
      </c>
      <c r="AA56" t="s">
        <v>54</v>
      </c>
    </row>
    <row r="57" spans="1:27" hidden="1" outlineLevel="1" x14ac:dyDescent="0.3">
      <c r="A57" t="str">
        <f t="shared" si="4"/>
        <v>GDB</v>
      </c>
      <c r="B57" t="str">
        <f t="shared" si="3"/>
        <v>ICPs</v>
      </c>
      <c r="C57" s="73" t="str">
        <f>GDB!B400</f>
        <v>GasNet</v>
      </c>
      <c r="D57" s="73" t="str">
        <f>GDB!C400</f>
        <v>GasNet</v>
      </c>
      <c r="E57" s="73" t="str">
        <f>GDB!D400</f>
        <v>Com</v>
      </c>
      <c r="F57" s="75">
        <f>GDB!E400</f>
        <v>147.5</v>
      </c>
      <c r="G57" s="75">
        <f>GDB!F400</f>
        <v>148.75</v>
      </c>
      <c r="H57" s="75">
        <f>GDB!G400</f>
        <v>148</v>
      </c>
      <c r="I57" s="75">
        <f>GDB!H400</f>
        <v>149.25</v>
      </c>
      <c r="J57" s="75">
        <f>GDB!I400</f>
        <v>152.75</v>
      </c>
      <c r="K57" s="75">
        <f>GDB!J400</f>
        <v>152.75</v>
      </c>
      <c r="L57" s="75">
        <f>GDB!K400</f>
        <v>155</v>
      </c>
      <c r="M57" s="75">
        <f>GDB!L400</f>
        <v>156</v>
      </c>
      <c r="N57" s="75">
        <f>GDB!M400</f>
        <v>159.22</v>
      </c>
      <c r="O57" s="75">
        <f>GDB!N400</f>
        <v>159.80124999999998</v>
      </c>
      <c r="P57" s="75">
        <f>GDB!O400</f>
        <v>159.9002205882353</v>
      </c>
      <c r="Q57" s="75">
        <f>GDB!P400</f>
        <v>160.44421624360871</v>
      </c>
      <c r="R57" s="75">
        <f>GDB!Q400</f>
        <v>158.93707436911586</v>
      </c>
      <c r="S57" s="75">
        <f>GDB!R400</f>
        <v>158.44942433955924</v>
      </c>
      <c r="T57" s="75">
        <f>GDB!S400</f>
        <v>157.96551380514626</v>
      </c>
      <c r="U57" s="75">
        <f>GDB!T400</f>
        <v>157.48551490793727</v>
      </c>
      <c r="V57" s="75">
        <f>GDB!U400</f>
        <v>157.00960245457009</v>
      </c>
      <c r="W57" s="75">
        <f>GDB!V400</f>
        <v>156.53718355802374</v>
      </c>
      <c r="X57" s="75">
        <f>GDB!W400</f>
        <v>156.06608071285015</v>
      </c>
      <c r="Y57" s="75">
        <f>GDB!X400</f>
        <v>155.59628994071579</v>
      </c>
      <c r="Z57" s="75">
        <f>GDB!Y400</f>
        <v>155.12783385286235</v>
      </c>
      <c r="AA57" t="s">
        <v>54</v>
      </c>
    </row>
    <row r="58" spans="1:27" hidden="1" outlineLevel="1" x14ac:dyDescent="0.3">
      <c r="A58" t="str">
        <f t="shared" si="4"/>
        <v>GDB</v>
      </c>
      <c r="B58" t="str">
        <f t="shared" si="3"/>
        <v>ICPs</v>
      </c>
      <c r="C58" s="73" t="str">
        <f>GDB!B401</f>
        <v>Vector</v>
      </c>
      <c r="D58" s="73" t="str">
        <f>GDB!C401</f>
        <v>Auck</v>
      </c>
      <c r="E58" s="73" t="str">
        <f>GDB!D401</f>
        <v>Ind</v>
      </c>
      <c r="F58" s="75">
        <f>GDB!E401</f>
        <v>197.25</v>
      </c>
      <c r="G58" s="75">
        <f>GDB!F401</f>
        <v>191.25</v>
      </c>
      <c r="H58" s="75">
        <f>GDB!G401</f>
        <v>192.25</v>
      </c>
      <c r="I58" s="75">
        <f>GDB!H401</f>
        <v>201.5</v>
      </c>
      <c r="J58" s="75">
        <f>GDB!I401</f>
        <v>199.25</v>
      </c>
      <c r="K58" s="75">
        <f>GDB!J401</f>
        <v>197.25</v>
      </c>
      <c r="L58" s="75">
        <f>GDB!K401</f>
        <v>199</v>
      </c>
      <c r="M58" s="75">
        <f>GDB!L401</f>
        <v>201.25</v>
      </c>
      <c r="N58" s="75">
        <f>GDB!M401</f>
        <v>198.75</v>
      </c>
      <c r="O58" s="75">
        <f>GDB!N401</f>
        <v>198</v>
      </c>
      <c r="P58" s="75">
        <f>GDB!O401</f>
        <v>197.75</v>
      </c>
      <c r="Q58" s="75">
        <f>GDB!P401</f>
        <v>196.50635224443744</v>
      </c>
      <c r="R58" s="75">
        <f>GDB!Q401</f>
        <v>193.94810721341827</v>
      </c>
      <c r="S58" s="75">
        <f>GDB!R401</f>
        <v>189.47549184264341</v>
      </c>
      <c r="T58" s="75">
        <f>GDB!S401</f>
        <v>184.35180599534993</v>
      </c>
      <c r="U58" s="75">
        <f>GDB!T401</f>
        <v>178.78513483331326</v>
      </c>
      <c r="V58" s="75">
        <f>GDB!U401</f>
        <v>173.291314096279</v>
      </c>
      <c r="W58" s="75">
        <f>GDB!V401</f>
        <v>167.70451811657304</v>
      </c>
      <c r="X58" s="75">
        <f>GDB!W401</f>
        <v>162.29411030433556</v>
      </c>
      <c r="Y58" s="75">
        <f>GDB!X401</f>
        <v>157.05471981740396</v>
      </c>
      <c r="Z58" s="75">
        <f>GDB!Y401</f>
        <v>151.98193178757103</v>
      </c>
      <c r="AA58" t="s">
        <v>54</v>
      </c>
    </row>
    <row r="59" spans="1:27" hidden="1" outlineLevel="1" x14ac:dyDescent="0.3">
      <c r="A59" t="str">
        <f t="shared" si="4"/>
        <v>GDB</v>
      </c>
      <c r="B59" t="str">
        <f t="shared" si="3"/>
        <v>ICPs</v>
      </c>
      <c r="C59" s="73" t="str">
        <f>GDB!B402</f>
        <v>First Gas</v>
      </c>
      <c r="D59" s="73" t="str">
        <f>GDB!C402</f>
        <v>NonAuck</v>
      </c>
      <c r="E59" s="73" t="str">
        <f>GDB!D402</f>
        <v>Ind</v>
      </c>
      <c r="F59" s="75">
        <f>GDB!E402</f>
        <v>118</v>
      </c>
      <c r="G59" s="75">
        <f>GDB!F402</f>
        <v>104</v>
      </c>
      <c r="H59" s="75">
        <f>GDB!G402</f>
        <v>102</v>
      </c>
      <c r="I59" s="75">
        <f>GDB!H402</f>
        <v>91</v>
      </c>
      <c r="J59" s="75">
        <f>GDB!I402</f>
        <v>91</v>
      </c>
      <c r="K59" s="75">
        <f>GDB!J402</f>
        <v>91</v>
      </c>
      <c r="L59" s="75">
        <f>GDB!K402</f>
        <v>93</v>
      </c>
      <c r="M59" s="75">
        <f>GDB!L402</f>
        <v>96</v>
      </c>
      <c r="N59" s="75">
        <f>GDB!M402</f>
        <v>99</v>
      </c>
      <c r="O59" s="75">
        <f>GDB!N402</f>
        <v>99.915999999999997</v>
      </c>
      <c r="P59" s="75">
        <f>GDB!O402</f>
        <v>100.25</v>
      </c>
      <c r="Q59" s="75">
        <f>GDB!P402</f>
        <v>102</v>
      </c>
      <c r="R59" s="75">
        <f>GDB!Q402</f>
        <v>102.24039190842782</v>
      </c>
      <c r="S59" s="75">
        <f>GDB!R402</f>
        <v>102.20677346977901</v>
      </c>
      <c r="T59" s="75">
        <f>GDB!S402</f>
        <v>102.02083455430181</v>
      </c>
      <c r="U59" s="75">
        <f>GDB!T402</f>
        <v>101.55967912766876</v>
      </c>
      <c r="V59" s="75">
        <f>GDB!U402</f>
        <v>100.77844545913666</v>
      </c>
      <c r="W59" s="75">
        <f>GDB!V402</f>
        <v>99.610864875240821</v>
      </c>
      <c r="X59" s="75">
        <f>GDB!W402</f>
        <v>97.991660709980238</v>
      </c>
      <c r="Y59" s="75">
        <f>GDB!X402</f>
        <v>95.834645936445838</v>
      </c>
      <c r="Z59" s="75">
        <f>GDB!Y402</f>
        <v>93.028209628876382</v>
      </c>
      <c r="AA59" t="s">
        <v>54</v>
      </c>
    </row>
    <row r="60" spans="1:27" hidden="1" outlineLevel="1" x14ac:dyDescent="0.3">
      <c r="A60" t="str">
        <f t="shared" si="4"/>
        <v>GDB</v>
      </c>
      <c r="B60" t="str">
        <f t="shared" si="3"/>
        <v>ICPs</v>
      </c>
      <c r="C60" s="73" t="str">
        <f>GDB!B403</f>
        <v>Powerco</v>
      </c>
      <c r="D60" s="73" t="str">
        <f>GDB!C403</f>
        <v>Central</v>
      </c>
      <c r="E60" s="73" t="str">
        <f>GDB!D403</f>
        <v>Ind</v>
      </c>
      <c r="F60" s="75">
        <f>GDB!E403</f>
        <v>97.5</v>
      </c>
      <c r="G60" s="75">
        <f>GDB!F403</f>
        <v>96</v>
      </c>
      <c r="H60" s="75">
        <f>GDB!G403</f>
        <v>92.5</v>
      </c>
      <c r="I60" s="75">
        <f>GDB!H403</f>
        <v>91</v>
      </c>
      <c r="J60" s="75">
        <f>GDB!I403</f>
        <v>91.5</v>
      </c>
      <c r="K60" s="75">
        <f>GDB!J403</f>
        <v>91</v>
      </c>
      <c r="L60" s="75">
        <f>GDB!K403</f>
        <v>90.5</v>
      </c>
      <c r="M60" s="75">
        <f>GDB!L403</f>
        <v>91</v>
      </c>
      <c r="N60" s="75">
        <f>GDB!M403</f>
        <v>90.5</v>
      </c>
      <c r="O60" s="75">
        <f>GDB!N403</f>
        <v>89.5</v>
      </c>
      <c r="P60" s="75">
        <f>GDB!O403</f>
        <v>88.5</v>
      </c>
      <c r="Q60" s="75">
        <f>GDB!P403</f>
        <v>88</v>
      </c>
      <c r="R60" s="75">
        <f>GDB!Q403</f>
        <v>86.174345203580671</v>
      </c>
      <c r="S60" s="75">
        <f>GDB!R403</f>
        <v>84.71542632505961</v>
      </c>
      <c r="T60" s="75">
        <f>GDB!S403</f>
        <v>83.351884779510115</v>
      </c>
      <c r="U60" s="75">
        <f>GDB!T403</f>
        <v>81.952706620314103</v>
      </c>
      <c r="V60" s="75">
        <f>GDB!U403</f>
        <v>80.491574745905581</v>
      </c>
      <c r="W60" s="75">
        <f>GDB!V403</f>
        <v>78.942189094314088</v>
      </c>
      <c r="X60" s="75">
        <f>GDB!W403</f>
        <v>77.279019700300779</v>
      </c>
      <c r="Y60" s="75">
        <f>GDB!X403</f>
        <v>75.473127733614064</v>
      </c>
      <c r="Z60" s="75">
        <f>GDB!Y403</f>
        <v>73.492440657056093</v>
      </c>
      <c r="AA60" t="s">
        <v>54</v>
      </c>
    </row>
    <row r="61" spans="1:27" hidden="1" outlineLevel="1" x14ac:dyDescent="0.3">
      <c r="A61" t="str">
        <f t="shared" si="4"/>
        <v>GDB</v>
      </c>
      <c r="B61" t="str">
        <f t="shared" si="3"/>
        <v>ICPs</v>
      </c>
      <c r="C61" s="73" t="str">
        <f>GDB!B404</f>
        <v>Powerco</v>
      </c>
      <c r="D61" s="73" t="str">
        <f>GDB!C404</f>
        <v>Lower</v>
      </c>
      <c r="E61" s="73" t="str">
        <f>GDB!D404</f>
        <v>Ind</v>
      </c>
      <c r="F61" s="75">
        <f>GDB!E404</f>
        <v>140.5</v>
      </c>
      <c r="G61" s="75">
        <f>GDB!F404</f>
        <v>138</v>
      </c>
      <c r="H61" s="75">
        <f>GDB!G404</f>
        <v>138</v>
      </c>
      <c r="I61" s="75">
        <f>GDB!H404</f>
        <v>136.5</v>
      </c>
      <c r="J61" s="75">
        <f>GDB!I404</f>
        <v>133</v>
      </c>
      <c r="K61" s="75">
        <f>GDB!J404</f>
        <v>130</v>
      </c>
      <c r="L61" s="75">
        <f>GDB!K404</f>
        <v>130.5</v>
      </c>
      <c r="M61" s="75">
        <f>GDB!L404</f>
        <v>129</v>
      </c>
      <c r="N61" s="75">
        <f>GDB!M404</f>
        <v>126.5</v>
      </c>
      <c r="O61" s="75">
        <f>GDB!N404</f>
        <v>125.5</v>
      </c>
      <c r="P61" s="75">
        <f>GDB!O404</f>
        <v>124.5</v>
      </c>
      <c r="Q61" s="75">
        <f>GDB!P404</f>
        <v>124</v>
      </c>
      <c r="R61" s="75">
        <f>GDB!Q404</f>
        <v>121.75384747970251</v>
      </c>
      <c r="S61" s="75">
        <f>GDB!R404</f>
        <v>120.01427103029793</v>
      </c>
      <c r="T61" s="75">
        <f>GDB!S404</f>
        <v>118.39994602319904</v>
      </c>
      <c r="U61" s="75">
        <f>GDB!T404</f>
        <v>116.72531914659646</v>
      </c>
      <c r="V61" s="75">
        <f>GDB!U404</f>
        <v>114.95235727681865</v>
      </c>
      <c r="W61" s="75">
        <f>GDB!V404</f>
        <v>113.04264528533187</v>
      </c>
      <c r="X61" s="75">
        <f>GDB!W404</f>
        <v>110.95846489291073</v>
      </c>
      <c r="Y61" s="75">
        <f>GDB!X404</f>
        <v>108.65679044303791</v>
      </c>
      <c r="Z61" s="75">
        <f>GDB!Y404</f>
        <v>106.08961748017641</v>
      </c>
      <c r="AA61" t="s">
        <v>54</v>
      </c>
    </row>
    <row r="62" spans="1:27" hidden="1" outlineLevel="1" x14ac:dyDescent="0.3">
      <c r="A62" t="str">
        <f t="shared" si="4"/>
        <v>GDB</v>
      </c>
      <c r="B62" t="str">
        <f t="shared" si="3"/>
        <v>ICPs</v>
      </c>
      <c r="C62" s="73" t="str">
        <f>GDB!B405</f>
        <v>GasNet</v>
      </c>
      <c r="D62" s="73" t="str">
        <f>GDB!C405</f>
        <v>GasNet</v>
      </c>
      <c r="E62" s="73" t="str">
        <f>GDB!D405</f>
        <v>Ind</v>
      </c>
      <c r="F62" s="75">
        <f>GDB!E405</f>
        <v>12</v>
      </c>
      <c r="G62" s="75">
        <f>GDB!F405</f>
        <v>12</v>
      </c>
      <c r="H62" s="75">
        <f>GDB!G405</f>
        <v>12.25</v>
      </c>
      <c r="I62" s="75">
        <f>GDB!H405</f>
        <v>12</v>
      </c>
      <c r="J62" s="75">
        <f>GDB!I405</f>
        <v>9.25</v>
      </c>
      <c r="K62" s="75">
        <f>GDB!J405</f>
        <v>10</v>
      </c>
      <c r="L62" s="75">
        <f>GDB!K405</f>
        <v>10</v>
      </c>
      <c r="M62" s="75">
        <f>GDB!L405</f>
        <v>10</v>
      </c>
      <c r="N62" s="75">
        <f>GDB!M405</f>
        <v>10</v>
      </c>
      <c r="O62" s="75">
        <f>GDB!N405</f>
        <v>10</v>
      </c>
      <c r="P62" s="75">
        <f>GDB!O405</f>
        <v>9.9858757062146886</v>
      </c>
      <c r="Q62" s="75">
        <f>GDB!P405</f>
        <v>9.9006143654975158</v>
      </c>
      <c r="R62" s="75">
        <f>GDB!Q405</f>
        <v>9.7502138636498827</v>
      </c>
      <c r="S62" s="75">
        <f>GDB!R405</f>
        <v>9.6635000785411957</v>
      </c>
      <c r="T62" s="75">
        <f>GDB!S405</f>
        <v>9.5776934858222731</v>
      </c>
      <c r="U62" s="75">
        <f>GDB!T405</f>
        <v>9.49279549557831</v>
      </c>
      <c r="V62" s="75">
        <f>GDB!U405</f>
        <v>9.4088075165947629</v>
      </c>
      <c r="W62" s="75">
        <f>GDB!V405</f>
        <v>9.3256852621173483</v>
      </c>
      <c r="X62" s="75">
        <f>GDB!W405</f>
        <v>9.2432911107306239</v>
      </c>
      <c r="Y62" s="75">
        <f>GDB!X405</f>
        <v>9.1616187018497754</v>
      </c>
      <c r="Z62" s="75">
        <f>GDB!Y405</f>
        <v>9.0806632793930397</v>
      </c>
      <c r="AA62" t="s">
        <v>54</v>
      </c>
    </row>
    <row r="63" spans="1:27" hidden="1" outlineLevel="1" x14ac:dyDescent="0.3">
      <c r="A63" t="s">
        <v>83</v>
      </c>
      <c r="B63" t="s">
        <v>83</v>
      </c>
      <c r="C63" t="s">
        <v>83</v>
      </c>
      <c r="D63" t="s">
        <v>83</v>
      </c>
      <c r="E63" t="s">
        <v>83</v>
      </c>
      <c r="F63" t="s">
        <v>83</v>
      </c>
      <c r="G63" t="s">
        <v>83</v>
      </c>
      <c r="H63" t="s">
        <v>83</v>
      </c>
      <c r="I63" t="s">
        <v>83</v>
      </c>
      <c r="J63" t="s">
        <v>83</v>
      </c>
      <c r="K63" t="s">
        <v>83</v>
      </c>
      <c r="L63" t="s">
        <v>83</v>
      </c>
      <c r="M63" t="s">
        <v>83</v>
      </c>
      <c r="N63" t="s">
        <v>83</v>
      </c>
      <c r="O63" t="s">
        <v>83</v>
      </c>
      <c r="P63" t="s">
        <v>83</v>
      </c>
      <c r="Q63" t="s">
        <v>83</v>
      </c>
      <c r="R63" t="s">
        <v>83</v>
      </c>
      <c r="S63" t="s">
        <v>83</v>
      </c>
      <c r="T63" t="s">
        <v>83</v>
      </c>
      <c r="U63" t="s">
        <v>83</v>
      </c>
      <c r="V63" t="s">
        <v>83</v>
      </c>
      <c r="W63" t="s">
        <v>83</v>
      </c>
      <c r="X63" t="s">
        <v>83</v>
      </c>
      <c r="Y63" t="s">
        <v>83</v>
      </c>
      <c r="Z63" t="s">
        <v>83</v>
      </c>
      <c r="AA63" t="s">
        <v>54</v>
      </c>
    </row>
    <row r="64" spans="1:27" hidden="1" outlineLevel="1" x14ac:dyDescent="0.3">
      <c r="A64" s="43" t="s">
        <v>81</v>
      </c>
      <c r="B64" s="43" t="s">
        <v>65</v>
      </c>
      <c r="C64" s="43" t="s">
        <v>16</v>
      </c>
      <c r="D64" s="43" t="s">
        <v>21</v>
      </c>
      <c r="E64" s="44" t="s">
        <v>2</v>
      </c>
      <c r="F64" s="3" cm="1">
        <f t="array" ref="F64">SUM(IF($A$2:$A$63=$A64,IF($B$2:$B$63=$B64,IF(IF($C64="All",TRUE,$C$2:$C$63=$C64),IF(IF($E64="Total",TRUE,$E$2:$E$63=$E64),F$2:F$63)))))</f>
        <v>2873.4039999999995</v>
      </c>
      <c r="G64" s="3" cm="1">
        <f t="array" ref="G64">SUM(IF($A$2:$A$63=$A64,IF($B$2:$B$63=$B64,IF(IF($C64="All",TRUE,$C$2:$C$63=$C64),IF(IF($E64="Total",TRUE,$E$2:$E$63=$E64),G$2:G$63)))))</f>
        <v>2934.3580000000002</v>
      </c>
      <c r="H64" s="3" cm="1">
        <f t="array" ref="H64">SUM(IF($A$2:$A$63=$A64,IF($B$2:$B$63=$B64,IF(IF($C64="All",TRUE,$C$2:$C$63=$C64),IF(IF($E64="Total",TRUE,$E$2:$E$63=$E64),H$2:H$63)))))</f>
        <v>3079.2840000000001</v>
      </c>
      <c r="I64" s="3" cm="1">
        <f t="array" ref="I64">SUM(IF($A$2:$A$63=$A64,IF($B$2:$B$63=$B64,IF(IF($C64="All",TRUE,$C$2:$C$63=$C64),IF(IF($E64="Total",TRUE,$E$2:$E$63=$E64),I$2:I$63)))))</f>
        <v>2887.0839999999998</v>
      </c>
      <c r="J64" s="3" cm="1">
        <f t="array" ref="J64">SUM(IF($A$2:$A$63=$A64,IF($B$2:$B$63=$B64,IF(IF($C64="All",TRUE,$C$2:$C$63=$C64),IF(IF($E64="Total",TRUE,$E$2:$E$63=$E64),J$2:J$63)))))</f>
        <v>3169.0699999999997</v>
      </c>
      <c r="K64" s="3" cm="1">
        <f t="array" ref="K64">SUM(IF($A$2:$A$63=$A64,IF($B$2:$B$63=$B64,IF(IF($C64="All",TRUE,$C$2:$C$63=$C64),IF(IF($E64="Total",TRUE,$E$2:$E$63=$E64),K$2:K$63)))))</f>
        <v>3063.7860000000001</v>
      </c>
      <c r="L64" s="3" cm="1">
        <f t="array" ref="L64">SUM(IF($A$2:$A$63=$A64,IF($B$2:$B$63=$B64,IF(IF($C64="All",TRUE,$C$2:$C$63=$C64),IF(IF($E64="Total",TRUE,$E$2:$E$63=$E64),L$2:L$63)))))</f>
        <v>3133.645</v>
      </c>
      <c r="M64" s="3" cm="1">
        <f t="array" ref="M64">SUM(IF($A$2:$A$63=$A64,IF($B$2:$B$63=$B64,IF(IF($C64="All",TRUE,$C$2:$C$63=$C64),IF(IF($E64="Total",TRUE,$E$2:$E$63=$E64),M$2:M$63)))))</f>
        <v>3270.38</v>
      </c>
      <c r="N64" s="3" cm="1">
        <f t="array" ref="N64">SUM(IF($A$2:$A$63=$A64,IF($B$2:$B$63=$B64,IF(IF($C64="All",TRUE,$C$2:$C$63=$C64),IF(IF($E64="Total",TRUE,$E$2:$E$63=$E64),N$2:N$63)))))</f>
        <v>3243.3879999999999</v>
      </c>
      <c r="O64" s="3" cm="1">
        <f t="array" ref="O64">SUM(IF($A$2:$A$63=$A64,IF($B$2:$B$63=$B64,IF(IF($C64="All",TRUE,$C$2:$C$63=$C64),IF(IF($E64="Total",TRUE,$E$2:$E$63=$E64),O$2:O$63)))))</f>
        <v>3047.0789999999997</v>
      </c>
      <c r="P64" s="3" cm="1">
        <f t="array" ref="P64">SUM(IF($A$2:$A$63=$A64,IF($B$2:$B$63=$B64,IF(IF($C64="All",TRUE,$C$2:$C$63=$C64),IF(IF($E64="Total",TRUE,$E$2:$E$63=$E64),P$2:P$63)))))</f>
        <v>3001.7710000000002</v>
      </c>
      <c r="Q64" s="3" cm="1">
        <f t="array" ref="Q64">SUM(IF($A$2:$A$63=$A64,IF($B$2:$B$63=$B64,IF(IF($C64="All",TRUE,$C$2:$C$63=$C64),IF(IF($E64="Total",TRUE,$E$2:$E$63=$E64),Q$2:Q$63)))))</f>
        <v>3019.6170000000002</v>
      </c>
      <c r="R64" s="3" cm="1">
        <f t="array" ref="R64">SUM(IF($A$2:$A$63=$A64,IF($B$2:$B$63=$B64,IF(IF($C64="All",TRUE,$C$2:$C$63=$C64),IF(IF($E64="Total",TRUE,$E$2:$E$63=$E64),R$2:R$63)))))</f>
        <v>2999.6270224376976</v>
      </c>
      <c r="S64" s="3" cm="1">
        <f t="array" ref="S64">SUM(IF($A$2:$A$63=$A64,IF($B$2:$B$63=$B64,IF(IF($C64="All",TRUE,$C$2:$C$63=$C64),IF(IF($E64="Total",TRUE,$E$2:$E$63=$E64),S$2:S$63)))))</f>
        <v>2962.7273280575519</v>
      </c>
      <c r="T64" s="3" cm="1">
        <f t="array" ref="T64">SUM(IF($A$2:$A$63=$A64,IF($B$2:$B$63=$B64,IF(IF($C64="All",TRUE,$C$2:$C$63=$C64),IF(IF($E64="Total",TRUE,$E$2:$E$63=$E64),T$2:T$63)))))</f>
        <v>2920.0299609485164</v>
      </c>
      <c r="U64" s="3" cm="1">
        <f t="array" ref="U64">SUM(IF($A$2:$A$63=$A64,IF($B$2:$B$63=$B64,IF(IF($C64="All",TRUE,$C$2:$C$63=$C64),IF(IF($E64="Total",TRUE,$E$2:$E$63=$E64),U$2:U$63)))))</f>
        <v>2873.7188429472212</v>
      </c>
      <c r="V64" s="3" cm="1">
        <f t="array" ref="V64">SUM(IF($A$2:$A$63=$A64,IF($B$2:$B$63=$B64,IF(IF($C64="All",TRUE,$C$2:$C$63=$C64),IF(IF($E64="Total",TRUE,$E$2:$E$63=$E64),V$2:V$63)))))</f>
        <v>2821.8446749109353</v>
      </c>
      <c r="W64" s="3" cm="1">
        <f t="array" ref="W64">SUM(IF($A$2:$A$63=$A64,IF($B$2:$B$63=$B64,IF(IF($C64="All",TRUE,$C$2:$C$63=$C64),IF(IF($E64="Total",TRUE,$E$2:$E$63=$E64),W$2:W$63)))))</f>
        <v>2756.5804185275015</v>
      </c>
      <c r="X64" s="3" cm="1">
        <f t="array" ref="X64">SUM(IF($A$2:$A$63=$A64,IF($B$2:$B$63=$B64,IF(IF($C64="All",TRUE,$C$2:$C$63=$C64),IF(IF($E64="Total",TRUE,$E$2:$E$63=$E64),X$2:X$63)))))</f>
        <v>2672.3944708002982</v>
      </c>
      <c r="Y64" s="3" cm="1">
        <f t="array" ref="Y64">SUM(IF($A$2:$A$63=$A64,IF($B$2:$B$63=$B64,IF(IF($C64="All",TRUE,$C$2:$C$63=$C64),IF(IF($E64="Total",TRUE,$E$2:$E$63=$E64),Y$2:Y$63)))))</f>
        <v>2568.0194489075407</v>
      </c>
      <c r="Z64" s="3" cm="1">
        <f t="array" ref="Z64">SUM(IF($A$2:$A$63=$A64,IF($B$2:$B$63=$B64,IF(IF($C64="All",TRUE,$C$2:$C$63=$C64),IF(IF($E64="Total",TRUE,$E$2:$E$63=$E64),Z$2:Z$63)))))</f>
        <v>2433.2751665402548</v>
      </c>
      <c r="AA64" t="s">
        <v>54</v>
      </c>
    </row>
    <row r="65" spans="1:27" hidden="1" outlineLevel="1" x14ac:dyDescent="0.3">
      <c r="A65" t="str">
        <f t="shared" ref="A65:A74" si="5">A64</f>
        <v>Concept</v>
      </c>
      <c r="B65" t="str">
        <f t="shared" ref="B65:B74" si="6">B64</f>
        <v>Demand</v>
      </c>
      <c r="C65" s="43" t="s">
        <v>16</v>
      </c>
      <c r="D65" s="43" t="s">
        <v>21</v>
      </c>
      <c r="E65" s="44" t="s">
        <v>3</v>
      </c>
      <c r="F65" s="3" cm="1">
        <f t="array" ref="F65">SUM(IF($A$2:$A$63=$A65,IF($B$2:$B$63=$B65,IF(IF($C65="All",TRUE,$C$2:$C$63=$C65),IF(IF($E65="Total",TRUE,$E$2:$E$63=$E65),F$2:F$63)))))</f>
        <v>1497.3380000000002</v>
      </c>
      <c r="G65" s="3" cm="1">
        <f t="array" ref="G65">SUM(IF($A$2:$A$63=$A65,IF($B$2:$B$63=$B65,IF(IF($C65="All",TRUE,$C$2:$C$63=$C65),IF(IF($E65="Total",TRUE,$E$2:$E$63=$E65),G$2:G$63)))))</f>
        <v>1519.5059999999999</v>
      </c>
      <c r="H65" s="3" cm="1">
        <f t="array" ref="H65">SUM(IF($A$2:$A$63=$A65,IF($B$2:$B$63=$B65,IF(IF($C65="All",TRUE,$C$2:$C$63=$C65),IF(IF($E65="Total",TRUE,$E$2:$E$63=$E65),H$2:H$63)))))</f>
        <v>1596.4639999999999</v>
      </c>
      <c r="I65" s="3" cm="1">
        <f t="array" ref="I65">SUM(IF($A$2:$A$63=$A65,IF($B$2:$B$63=$B65,IF(IF($C65="All",TRUE,$C$2:$C$63=$C65),IF(IF($E65="Total",TRUE,$E$2:$E$63=$E65),I$2:I$63)))))</f>
        <v>1569.2069999999999</v>
      </c>
      <c r="J65" s="3" cm="1">
        <f t="array" ref="J65">SUM(IF($A$2:$A$63=$A65,IF($B$2:$B$63=$B65,IF(IF($C65="All",TRUE,$C$2:$C$63=$C65),IF(IF($E65="Total",TRUE,$E$2:$E$63=$E65),J$2:J$63)))))</f>
        <v>1660.8400000000001</v>
      </c>
      <c r="K65" s="3" cm="1">
        <f t="array" ref="K65">SUM(IF($A$2:$A$63=$A65,IF($B$2:$B$63=$B65,IF(IF($C65="All",TRUE,$C$2:$C$63=$C65),IF(IF($E65="Total",TRUE,$E$2:$E$63=$E65),K$2:K$63)))))</f>
        <v>1664.4349999999999</v>
      </c>
      <c r="L65" s="3" cm="1">
        <f t="array" ref="L65">SUM(IF($A$2:$A$63=$A65,IF($B$2:$B$63=$B65,IF(IF($C65="All",TRUE,$C$2:$C$63=$C65),IF(IF($E65="Total",TRUE,$E$2:$E$63=$E65),L$2:L$63)))))</f>
        <v>1697.655</v>
      </c>
      <c r="M65" s="3" cm="1">
        <f t="array" ref="M65">SUM(IF($A$2:$A$63=$A65,IF($B$2:$B$63=$B65,IF(IF($C65="All",TRUE,$C$2:$C$63=$C65),IF(IF($E65="Total",TRUE,$E$2:$E$63=$E65),M$2:M$63)))))</f>
        <v>1593.921</v>
      </c>
      <c r="N65" s="3" cm="1">
        <f t="array" ref="N65">SUM(IF($A$2:$A$63=$A65,IF($B$2:$B$63=$B65,IF(IF($C65="All",TRUE,$C$2:$C$63=$C65),IF(IF($E65="Total",TRUE,$E$2:$E$63=$E65),N$2:N$63)))))</f>
        <v>1695.4260000000002</v>
      </c>
      <c r="O65" s="3" cm="1">
        <f t="array" ref="O65">SUM(IF($A$2:$A$63=$A65,IF($B$2:$B$63=$B65,IF(IF($C65="All",TRUE,$C$2:$C$63=$C65),IF(IF($E65="Total",TRUE,$E$2:$E$63=$E65),O$2:O$63)))))</f>
        <v>1620.692</v>
      </c>
      <c r="P65" s="3" cm="1">
        <f t="array" ref="P65">SUM(IF($A$2:$A$63=$A65,IF($B$2:$B$63=$B65,IF(IF($C65="All",TRUE,$C$2:$C$63=$C65),IF(IF($E65="Total",TRUE,$E$2:$E$63=$E65),P$2:P$63)))))</f>
        <v>1641.4010000000003</v>
      </c>
      <c r="Q65" s="3" cm="1">
        <f t="array" ref="Q65">SUM(IF($A$2:$A$63=$A65,IF($B$2:$B$63=$B65,IF(IF($C65="All",TRUE,$C$2:$C$63=$C65),IF(IF($E65="Total",TRUE,$E$2:$E$63=$E65),Q$2:Q$63)))))</f>
        <v>1646.095</v>
      </c>
      <c r="R65" s="3" cm="1">
        <f t="array" ref="R65">SUM(IF($A$2:$A$63=$A65,IF($B$2:$B$63=$B65,IF(IF($C65="All",TRUE,$C$2:$C$63=$C65),IF(IF($E65="Total",TRUE,$E$2:$E$63=$E65),R$2:R$63)))))</f>
        <v>1608.2599769895551</v>
      </c>
      <c r="S65" s="3" cm="1">
        <f t="array" ref="S65">SUM(IF($A$2:$A$63=$A65,IF($B$2:$B$63=$B65,IF(IF($C65="All",TRUE,$C$2:$C$63=$C65),IF(IF($E65="Total",TRUE,$E$2:$E$63=$E65),S$2:S$63)))))</f>
        <v>1545.2338958837295</v>
      </c>
      <c r="T65" s="3" cm="1">
        <f t="array" ref="T65">SUM(IF($A$2:$A$63=$A65,IF($B$2:$B$63=$B65,IF(IF($C65="All",TRUE,$C$2:$C$63=$C65),IF(IF($E65="Total",TRUE,$E$2:$E$63=$E65),T$2:T$63)))))</f>
        <v>1458.7336819825068</v>
      </c>
      <c r="U65" s="3" cm="1">
        <f t="array" ref="U65">SUM(IF($A$2:$A$63=$A65,IF($B$2:$B$63=$B65,IF(IF($C65="All",TRUE,$C$2:$C$63=$C65),IF(IF($E65="Total",TRUE,$E$2:$E$63=$E65),U$2:U$63)))))</f>
        <v>1358.6654294723915</v>
      </c>
      <c r="V65" s="3" cm="1">
        <f t="array" ref="V65">SUM(IF($A$2:$A$63=$A65,IF($B$2:$B$63=$B65,IF(IF($C65="All",TRUE,$C$2:$C$63=$C65),IF(IF($E65="Total",TRUE,$E$2:$E$63=$E65),V$2:V$63)))))</f>
        <v>1248.2748376451295</v>
      </c>
      <c r="W65" s="3" cm="1">
        <f t="array" ref="W65">SUM(IF($A$2:$A$63=$A65,IF($B$2:$B$63=$B65,IF(IF($C65="All",TRUE,$C$2:$C$63=$C65),IF(IF($E65="Total",TRUE,$E$2:$E$63=$E65),W$2:W$63)))))</f>
        <v>1131.1516941629934</v>
      </c>
      <c r="X65" s="3" cm="1">
        <f t="array" ref="X65">SUM(IF($A$2:$A$63=$A65,IF($B$2:$B$63=$B65,IF(IF($C65="All",TRUE,$C$2:$C$63=$C65),IF(IF($E65="Total",TRUE,$E$2:$E$63=$E65),X$2:X$63)))))</f>
        <v>1003.6523837916791</v>
      </c>
      <c r="Y65" s="3" cm="1">
        <f t="array" ref="Y65">SUM(IF($A$2:$A$63=$A65,IF($B$2:$B$63=$B65,IF(IF($C65="All",TRUE,$C$2:$C$63=$C65),IF(IF($E65="Total",TRUE,$E$2:$E$63=$E65),Y$2:Y$63)))))</f>
        <v>877.08894781862341</v>
      </c>
      <c r="Z65" s="3" cm="1">
        <f t="array" ref="Z65">SUM(IF($A$2:$A$63=$A65,IF($B$2:$B$63=$B65,IF(IF($C65="All",TRUE,$C$2:$C$63=$C65),IF(IF($E65="Total",TRUE,$E$2:$E$63=$E65),Z$2:Z$63)))))</f>
        <v>761.9991793787176</v>
      </c>
      <c r="AA65" t="s">
        <v>54</v>
      </c>
    </row>
    <row r="66" spans="1:27" hidden="1" outlineLevel="1" x14ac:dyDescent="0.3">
      <c r="A66" t="str">
        <f t="shared" si="5"/>
        <v>Concept</v>
      </c>
      <c r="B66" t="str">
        <f t="shared" si="6"/>
        <v>Demand</v>
      </c>
      <c r="C66" s="43" t="s">
        <v>16</v>
      </c>
      <c r="D66" s="43" t="s">
        <v>21</v>
      </c>
      <c r="E66" s="44" t="s">
        <v>4</v>
      </c>
      <c r="F66" s="3" cm="1">
        <f t="array" ref="F66">SUM(IF($A$2:$A$63=$A66,IF($B$2:$B$63=$B66,IF(IF($C66="All",TRUE,$C$2:$C$63=$C66),IF(IF($E66="Total",TRUE,$E$2:$E$63=$E66),F$2:F$63)))))</f>
        <v>4374.165</v>
      </c>
      <c r="G66" s="3" cm="1">
        <f t="array" ref="G66">SUM(IF($A$2:$A$63=$A66,IF($B$2:$B$63=$B66,IF(IF($C66="All",TRUE,$C$2:$C$63=$C66),IF(IF($E66="Total",TRUE,$E$2:$E$63=$E66),G$2:G$63)))))</f>
        <v>4449.0889999999999</v>
      </c>
      <c r="H66" s="3" cm="1">
        <f t="array" ref="H66">SUM(IF($A$2:$A$63=$A66,IF($B$2:$B$63=$B66,IF(IF($C66="All",TRUE,$C$2:$C$63=$C66),IF(IF($E66="Total",TRUE,$E$2:$E$63=$E66),H$2:H$63)))))</f>
        <v>4493.1239999999998</v>
      </c>
      <c r="I66" s="3" cm="1">
        <f t="array" ref="I66">SUM(IF($A$2:$A$63=$A66,IF($B$2:$B$63=$B66,IF(IF($C66="All",TRUE,$C$2:$C$63=$C66),IF(IF($E66="Total",TRUE,$E$2:$E$63=$E66),I$2:I$63)))))</f>
        <v>3982.125</v>
      </c>
      <c r="J66" s="3" cm="1">
        <f t="array" ref="J66">SUM(IF($A$2:$A$63=$A66,IF($B$2:$B$63=$B66,IF(IF($C66="All",TRUE,$C$2:$C$63=$C66),IF(IF($E66="Total",TRUE,$E$2:$E$63=$E66),J$2:J$63)))))</f>
        <v>3893.3729999999996</v>
      </c>
      <c r="K66" s="3" cm="1">
        <f t="array" ref="K66">SUM(IF($A$2:$A$63=$A66,IF($B$2:$B$63=$B66,IF(IF($C66="All",TRUE,$C$2:$C$63=$C66),IF(IF($E66="Total",TRUE,$E$2:$E$63=$E66),K$2:K$63)))))</f>
        <v>3967.326</v>
      </c>
      <c r="L66" s="3" cm="1">
        <f t="array" ref="L66">SUM(IF($A$2:$A$63=$A66,IF($B$2:$B$63=$B66,IF(IF($C66="All",TRUE,$C$2:$C$63=$C66),IF(IF($E66="Total",TRUE,$E$2:$E$63=$E66),L$2:L$63)))))</f>
        <v>4022.15</v>
      </c>
      <c r="M66" s="3" cm="1">
        <f t="array" ref="M66">SUM(IF($A$2:$A$63=$A66,IF($B$2:$B$63=$B66,IF(IF($C66="All",TRUE,$C$2:$C$63=$C66),IF(IF($E66="Total",TRUE,$E$2:$E$63=$E66),M$2:M$63)))))</f>
        <v>3938.0510000000004</v>
      </c>
      <c r="N66" s="3" cm="1">
        <f t="array" ref="N66">SUM(IF($A$2:$A$63=$A66,IF($B$2:$B$63=$B66,IF(IF($C66="All",TRUE,$C$2:$C$63=$C66),IF(IF($E66="Total",TRUE,$E$2:$E$63=$E66),N$2:N$63)))))</f>
        <v>4033.4579999999996</v>
      </c>
      <c r="O66" s="3" cm="1">
        <f t="array" ref="O66">SUM(IF($A$2:$A$63=$A66,IF($B$2:$B$63=$B66,IF(IF($C66="All",TRUE,$C$2:$C$63=$C66),IF(IF($E66="Total",TRUE,$E$2:$E$63=$E66),O$2:O$63)))))</f>
        <v>3958.3450000000003</v>
      </c>
      <c r="P66" s="3" cm="1">
        <f t="array" ref="P66">SUM(IF($A$2:$A$63=$A66,IF($B$2:$B$63=$B66,IF(IF($C66="All",TRUE,$C$2:$C$63=$C66),IF(IF($E66="Total",TRUE,$E$2:$E$63=$E66),P$2:P$63)))))</f>
        <v>3507.9049999999997</v>
      </c>
      <c r="Q66" s="3" cm="1">
        <f t="array" ref="Q66">SUM(IF($A$2:$A$63=$A66,IF($B$2:$B$63=$B66,IF(IF($C66="All",TRUE,$C$2:$C$63=$C66),IF(IF($E66="Total",TRUE,$E$2:$E$63=$E66),Q$2:Q$63)))))</f>
        <v>3551.65</v>
      </c>
      <c r="R66" s="3" cm="1">
        <f t="array" ref="R66">SUM(IF($A$2:$A$63=$A66,IF($B$2:$B$63=$B66,IF(IF($C66="All",TRUE,$C$2:$C$63=$C66),IF(IF($E66="Total",TRUE,$E$2:$E$63=$E66),R$2:R$63)))))</f>
        <v>3349.0994871223056</v>
      </c>
      <c r="S66" s="3" cm="1">
        <f t="array" ref="S66">SUM(IF($A$2:$A$63=$A66,IF($B$2:$B$63=$B66,IF(IF($C66="All",TRUE,$C$2:$C$63=$C66),IF(IF($E66="Total",TRUE,$E$2:$E$63=$E66),S$2:S$63)))))</f>
        <v>3001.3831793326258</v>
      </c>
      <c r="T66" s="3" cm="1">
        <f t="array" ref="T66">SUM(IF($A$2:$A$63=$A66,IF($B$2:$B$63=$B66,IF(IF($C66="All",TRUE,$C$2:$C$63=$C66),IF(IF($E66="Total",TRUE,$E$2:$E$63=$E66),T$2:T$63)))))</f>
        <v>2663.8645801755288</v>
      </c>
      <c r="U66" s="3" cm="1">
        <f t="array" ref="U66">SUM(IF($A$2:$A$63=$A66,IF($B$2:$B$63=$B66,IF(IF($C66="All",TRUE,$C$2:$C$63=$C66),IF(IF($E66="Total",TRUE,$E$2:$E$63=$E66),U$2:U$63)))))</f>
        <v>2505.0363351326737</v>
      </c>
      <c r="V66" s="3" cm="1">
        <f t="array" ref="V66">SUM(IF($A$2:$A$63=$A66,IF($B$2:$B$63=$B66,IF(IF($C66="All",TRUE,$C$2:$C$63=$C66),IF(IF($E66="Total",TRUE,$E$2:$E$63=$E66),V$2:V$63)))))</f>
        <v>2399.851846400536</v>
      </c>
      <c r="W66" s="3" cm="1">
        <f t="array" ref="W66">SUM(IF($A$2:$A$63=$A66,IF($B$2:$B$63=$B66,IF(IF($C66="All",TRUE,$C$2:$C$63=$C66),IF(IF($E66="Total",TRUE,$E$2:$E$63=$E66),W$2:W$63)))))</f>
        <v>2306.2725865524144</v>
      </c>
      <c r="X66" s="3" cm="1">
        <f t="array" ref="X66">SUM(IF($A$2:$A$63=$A66,IF($B$2:$B$63=$B66,IF(IF($C66="All",TRUE,$C$2:$C$63=$C66),IF(IF($E66="Total",TRUE,$E$2:$E$63=$E66),X$2:X$63)))))</f>
        <v>2233.899733086776</v>
      </c>
      <c r="Y66" s="3" cm="1">
        <f t="array" ref="Y66">SUM(IF($A$2:$A$63=$A66,IF($B$2:$B$63=$B66,IF(IF($C66="All",TRUE,$C$2:$C$63=$C66),IF(IF($E66="Total",TRUE,$E$2:$E$63=$E66),Y$2:Y$63)))))</f>
        <v>2168.3499936991821</v>
      </c>
      <c r="Z66" s="3" cm="1">
        <f t="array" ref="Z66">SUM(IF($A$2:$A$63=$A66,IF($B$2:$B$63=$B66,IF(IF($C66="All",TRUE,$C$2:$C$63=$C66),IF(IF($E66="Total",TRUE,$E$2:$E$63=$E66),Z$2:Z$63)))))</f>
        <v>2100.9334547857707</v>
      </c>
      <c r="AA66" t="s">
        <v>54</v>
      </c>
    </row>
    <row r="67" spans="1:27" hidden="1" outlineLevel="1" x14ac:dyDescent="0.3">
      <c r="A67" t="str">
        <f t="shared" si="5"/>
        <v>Concept</v>
      </c>
      <c r="B67" t="str">
        <f t="shared" si="6"/>
        <v>Demand</v>
      </c>
      <c r="C67" s="43" t="s">
        <v>12</v>
      </c>
      <c r="D67" s="43" t="s">
        <v>21</v>
      </c>
      <c r="E67" s="44" t="s">
        <v>22</v>
      </c>
      <c r="F67" s="3" cm="1">
        <f t="array" ref="F67">SUM(IF($A$2:$A$63=$A67,IF($B$2:$B$63=$B67,IF(IF($C67="All",TRUE,$C$2:$C$63=$C67),IF(IF($E67="Total",TRUE,$E$2:$E$63=$E67),F$2:F$63)))))</f>
        <v>11986.75</v>
      </c>
      <c r="G67" s="3" cm="1">
        <f t="array" ref="G67">SUM(IF($A$2:$A$63=$A67,IF($B$2:$B$63=$B67,IF(IF($C67="All",TRUE,$C$2:$C$63=$C67),IF(IF($E67="Total",TRUE,$E$2:$E$63=$E67),G$2:G$63)))))</f>
        <v>12124.581750000001</v>
      </c>
      <c r="H67" s="3" cm="1">
        <f t="array" ref="H67">SUM(IF($A$2:$A$63=$A67,IF($B$2:$B$63=$B67,IF(IF($C67="All",TRUE,$C$2:$C$63=$C67),IF(IF($E67="Total",TRUE,$E$2:$E$63=$E67),H$2:H$63)))))</f>
        <v>12672.647499999999</v>
      </c>
      <c r="I67" s="3" cm="1">
        <f t="array" ref="I67">SUM(IF($A$2:$A$63=$A67,IF($B$2:$B$63=$B67,IF(IF($C67="All",TRUE,$C$2:$C$63=$C67),IF(IF($E67="Total",TRUE,$E$2:$E$63=$E67),I$2:I$63)))))</f>
        <v>13797.09325</v>
      </c>
      <c r="J67" s="3" cm="1">
        <f t="array" ref="J67">SUM(IF($A$2:$A$63=$A67,IF($B$2:$B$63=$B67,IF(IF($C67="All",TRUE,$C$2:$C$63=$C67),IF(IF($E67="Total",TRUE,$E$2:$E$63=$E67),J$2:J$63)))))</f>
        <v>14157.005249999998</v>
      </c>
      <c r="K67" s="3" cm="1">
        <f t="array" ref="K67">SUM(IF($A$2:$A$63=$A67,IF($B$2:$B$63=$B67,IF(IF($C67="All",TRUE,$C$2:$C$63=$C67),IF(IF($E67="Total",TRUE,$E$2:$E$63=$E67),K$2:K$63)))))</f>
        <v>14307.384250000001</v>
      </c>
      <c r="L67" s="3" cm="1">
        <f t="array" ref="L67">SUM(IF($A$2:$A$63=$A67,IF($B$2:$B$63=$B67,IF(IF($C67="All",TRUE,$C$2:$C$63=$C67),IF(IF($E67="Total",TRUE,$E$2:$E$63=$E67),L$2:L$63)))))</f>
        <v>14321.623750000001</v>
      </c>
      <c r="M67" s="3" cm="1">
        <f t="array" ref="M67">SUM(IF($A$2:$A$63=$A67,IF($B$2:$B$63=$B67,IF(IF($C67="All",TRUE,$C$2:$C$63=$C67),IF(IF($E67="Total",TRUE,$E$2:$E$63=$E67),M$2:M$63)))))</f>
        <v>14044.29725</v>
      </c>
      <c r="N67" s="3" cm="1">
        <f t="array" ref="N67">SUM(IF($A$2:$A$63=$A67,IF($B$2:$B$63=$B67,IF(IF($C67="All",TRUE,$C$2:$C$63=$C67),IF(IF($E67="Total",TRUE,$E$2:$E$63=$E67),N$2:N$63)))))</f>
        <v>13646.750750000001</v>
      </c>
      <c r="O67" s="3" cm="1">
        <f t="array" ref="O67">SUM(IF($A$2:$A$63=$A67,IF($B$2:$B$63=$B67,IF(IF($C67="All",TRUE,$C$2:$C$63=$C67),IF(IF($E67="Total",TRUE,$E$2:$E$63=$E67),O$2:O$63)))))</f>
        <v>13093.473</v>
      </c>
      <c r="P67" s="3" cm="1">
        <f t="array" ref="P67">SUM(IF($A$2:$A$63=$A67,IF($B$2:$B$63=$B67,IF(IF($C67="All",TRUE,$C$2:$C$63=$C67),IF(IF($E67="Total",TRUE,$E$2:$E$63=$E67),P$2:P$63)))))</f>
        <v>13284.295249999999</v>
      </c>
      <c r="Q67" s="3" cm="1">
        <f t="array" ref="Q67">SUM(IF($A$2:$A$63=$A67,IF($B$2:$B$63=$B67,IF(IF($C67="All",TRUE,$C$2:$C$63=$C67),IF(IF($E67="Total",TRUE,$E$2:$E$63=$E67),Q$2:Q$63)))))</f>
        <v>12648.129750249993</v>
      </c>
      <c r="R67" s="3" cm="1">
        <f t="array" ref="R67">SUM(IF($A$2:$A$63=$A67,IF($B$2:$B$63=$B67,IF(IF($C67="All",TRUE,$C$2:$C$63=$C67),IF(IF($E67="Total",TRUE,$E$2:$E$63=$E67),R$2:R$63)))))</f>
        <v>12154.244826639813</v>
      </c>
      <c r="S67" s="3" cm="1">
        <f t="array" ref="S67">SUM(IF($A$2:$A$63=$A67,IF($B$2:$B$63=$B67,IF(IF($C67="All",TRUE,$C$2:$C$63=$C67),IF(IF($E67="Total",TRUE,$E$2:$E$63=$E67),S$2:S$63)))))</f>
        <v>11308.191899903035</v>
      </c>
      <c r="T67" s="3" cm="1">
        <f t="array" ref="T67">SUM(IF($A$2:$A$63=$A67,IF($B$2:$B$63=$B67,IF(IF($C67="All",TRUE,$C$2:$C$63=$C67),IF(IF($E67="Total",TRUE,$E$2:$E$63=$E67),T$2:T$63)))))</f>
        <v>10431.871206497752</v>
      </c>
      <c r="U67" s="3" cm="1">
        <f t="array" ref="U67">SUM(IF($A$2:$A$63=$A67,IF($B$2:$B$63=$B67,IF(IF($C67="All",TRUE,$C$2:$C$63=$C67),IF(IF($E67="Total",TRUE,$E$2:$E$63=$E67),U$2:U$63)))))</f>
        <v>9882.597366971373</v>
      </c>
      <c r="V67" s="3" cm="1">
        <f t="array" ref="V67">SUM(IF($A$2:$A$63=$A67,IF($B$2:$B$63=$B67,IF(IF($C67="All",TRUE,$C$2:$C$63=$C67),IF(IF($E67="Total",TRUE,$E$2:$E$63=$E67),V$2:V$63)))))</f>
        <v>9415.769821186188</v>
      </c>
      <c r="W67" s="3" cm="1">
        <f t="array" ref="W67">SUM(IF($A$2:$A$63=$A67,IF($B$2:$B$63=$B67,IF(IF($C67="All",TRUE,$C$2:$C$63=$C67),IF(IF($E67="Total",TRUE,$E$2:$E$63=$E67),W$2:W$63)))))</f>
        <v>8948.5449722516969</v>
      </c>
      <c r="X67" s="3" cm="1">
        <f t="array" ref="X67">SUM(IF($A$2:$A$63=$A67,IF($B$2:$B$63=$B67,IF(IF($C67="All",TRUE,$C$2:$C$63=$C67),IF(IF($E67="Total",TRUE,$E$2:$E$63=$E67),X$2:X$63)))))</f>
        <v>8488.6537456762817</v>
      </c>
      <c r="Y67" s="3" cm="1">
        <f t="array" ref="Y67">SUM(IF($A$2:$A$63=$A67,IF($B$2:$B$63=$B67,IF(IF($C67="All",TRUE,$C$2:$C$63=$C67),IF(IF($E67="Total",TRUE,$E$2:$E$63=$E67),Y$2:Y$63)))))</f>
        <v>8028.6615687034227</v>
      </c>
      <c r="Z67" s="3" cm="1">
        <f t="array" ref="Z67">SUM(IF($A$2:$A$63=$A67,IF($B$2:$B$63=$B67,IF(IF($C67="All",TRUE,$C$2:$C$63=$C67),IF(IF($E67="Total",TRUE,$E$2:$E$63=$E67),Z$2:Z$63)))))</f>
        <v>7564.104281305692</v>
      </c>
      <c r="AA67" t="s">
        <v>54</v>
      </c>
    </row>
    <row r="68" spans="1:27" hidden="1" outlineLevel="1" x14ac:dyDescent="0.3">
      <c r="A68" t="str">
        <f t="shared" si="5"/>
        <v>Concept</v>
      </c>
      <c r="B68" t="str">
        <f t="shared" si="6"/>
        <v>Demand</v>
      </c>
      <c r="C68" s="43" t="s">
        <v>14</v>
      </c>
      <c r="D68" s="43" t="s">
        <v>21</v>
      </c>
      <c r="E68" s="44" t="s">
        <v>22</v>
      </c>
      <c r="F68" s="3" cm="1">
        <f t="array" ref="F68">SUM(IF($A$2:$A$63=$A68,IF($B$2:$B$63=$B68,IF(IF($C68="All",TRUE,$C$2:$C$63=$C68),IF(IF($E68="Total",TRUE,$E$2:$E$63=$E68),F$2:F$63)))))</f>
        <v>9436</v>
      </c>
      <c r="G68" s="3" cm="1">
        <f t="array" ref="G68">SUM(IF($A$2:$A$63=$A68,IF($B$2:$B$63=$B68,IF(IF($C68="All",TRUE,$C$2:$C$63=$C68),IF(IF($E68="Total",TRUE,$E$2:$E$63=$E68),G$2:G$63)))))</f>
        <v>9687</v>
      </c>
      <c r="H68" s="3" cm="1">
        <f t="array" ref="H68">SUM(IF($A$2:$A$63=$A68,IF($B$2:$B$63=$B68,IF(IF($C68="All",TRUE,$C$2:$C$63=$C68),IF(IF($E68="Total",TRUE,$E$2:$E$63=$E68),H$2:H$63)))))</f>
        <v>10069.123</v>
      </c>
      <c r="I68" s="3" cm="1">
        <f t="array" ref="I68">SUM(IF($A$2:$A$63=$A68,IF($B$2:$B$63=$B68,IF(IF($C68="All",TRUE,$C$2:$C$63=$C68),IF(IF($E68="Total",TRUE,$E$2:$E$63=$E68),I$2:I$63)))))</f>
        <v>9073.598</v>
      </c>
      <c r="J68" s="3" cm="1">
        <f t="array" ref="J68">SUM(IF($A$2:$A$63=$A68,IF($B$2:$B$63=$B68,IF(IF($C68="All",TRUE,$C$2:$C$63=$C68),IF(IF($E68="Total",TRUE,$E$2:$E$63=$E68),J$2:J$63)))))</f>
        <v>9079.2257531576452</v>
      </c>
      <c r="K68" s="3" cm="1">
        <f t="array" ref="K68">SUM(IF($A$2:$A$63=$A68,IF($B$2:$B$63=$B68,IF(IF($C68="All",TRUE,$C$2:$C$63=$C68),IF(IF($E68="Total",TRUE,$E$2:$E$63=$E68),K$2:K$63)))))</f>
        <v>8908.3379999999997</v>
      </c>
      <c r="L68" s="3" cm="1">
        <f t="array" ref="L68">SUM(IF($A$2:$A$63=$A68,IF($B$2:$B$63=$B68,IF(IF($C68="All",TRUE,$C$2:$C$63=$C68),IF(IF($E68="Total",TRUE,$E$2:$E$63=$E68),L$2:L$63)))))</f>
        <v>9112.6080000000002</v>
      </c>
      <c r="M68" s="3" cm="1">
        <f t="array" ref="M68">SUM(IF($A$2:$A$63=$A68,IF($B$2:$B$63=$B68,IF(IF($C68="All",TRUE,$C$2:$C$63=$C68),IF(IF($E68="Total",TRUE,$E$2:$E$63=$E68),M$2:M$63)))))</f>
        <v>9410.41</v>
      </c>
      <c r="N68" s="3" cm="1">
        <f t="array" ref="N68">SUM(IF($A$2:$A$63=$A68,IF($B$2:$B$63=$B68,IF(IF($C68="All",TRUE,$C$2:$C$63=$C68),IF(IF($E68="Total",TRUE,$E$2:$E$63=$E68),N$2:N$63)))))</f>
        <v>9503</v>
      </c>
      <c r="O68" s="3" cm="1">
        <f t="array" ref="O68">SUM(IF($A$2:$A$63=$A68,IF($B$2:$B$63=$B68,IF(IF($C68="All",TRUE,$C$2:$C$63=$C68),IF(IF($E68="Total",TRUE,$E$2:$E$63=$E68),O$2:O$63)))))</f>
        <v>9431.3100000000013</v>
      </c>
      <c r="P68" s="3" cm="1">
        <f t="array" ref="P68">SUM(IF($A$2:$A$63=$A68,IF($B$2:$B$63=$B68,IF(IF($C68="All",TRUE,$C$2:$C$63=$C68),IF(IF($E68="Total",TRUE,$E$2:$E$63=$E68),P$2:P$63)))))</f>
        <v>8581.878999999999</v>
      </c>
      <c r="Q68" s="3" cm="1">
        <f t="array" ref="Q68">SUM(IF($A$2:$A$63=$A68,IF($B$2:$B$63=$B68,IF(IF($C68="All",TRUE,$C$2:$C$63=$C68),IF(IF($E68="Total",TRUE,$E$2:$E$63=$E68),Q$2:Q$63)))))</f>
        <v>8773.023000000001</v>
      </c>
      <c r="R68" s="3" cm="1">
        <f t="array" ref="R68">SUM(IF($A$2:$A$63=$A68,IF($B$2:$B$63=$B68,IF(IF($C68="All",TRUE,$C$2:$C$63=$C68),IF(IF($E68="Total",TRUE,$E$2:$E$63=$E68),R$2:R$63)))))</f>
        <v>8388.5715174468769</v>
      </c>
      <c r="S68" s="3" cm="1">
        <f t="array" ref="S68">SUM(IF($A$2:$A$63=$A68,IF($B$2:$B$63=$B68,IF(IF($C68="All",TRUE,$C$2:$C$63=$C68),IF(IF($E68="Total",TRUE,$E$2:$E$63=$E68),S$2:S$63)))))</f>
        <v>7729.3510544562214</v>
      </c>
      <c r="T68" s="3" cm="1">
        <f t="array" ref="T68">SUM(IF($A$2:$A$63=$A68,IF($B$2:$B$63=$B68,IF(IF($C68="All",TRUE,$C$2:$C$63=$C68),IF(IF($E68="Total",TRUE,$E$2:$E$63=$E68),T$2:T$63)))))</f>
        <v>7062.5962424113732</v>
      </c>
      <c r="U68" s="3" cm="1">
        <f t="array" ref="U68">SUM(IF($A$2:$A$63=$A68,IF($B$2:$B$63=$B68,IF(IF($C68="All",TRUE,$C$2:$C$63=$C68),IF(IF($E68="Total",TRUE,$E$2:$E$63=$E68),U$2:U$63)))))</f>
        <v>6681.6964023294686</v>
      </c>
      <c r="V68" s="3" cm="1">
        <f t="array" ref="V68">SUM(IF($A$2:$A$63=$A68,IF($B$2:$B$63=$B68,IF(IF($C68="All",TRUE,$C$2:$C$63=$C68),IF(IF($E68="Total",TRUE,$E$2:$E$63=$E68),V$2:V$63)))))</f>
        <v>6378.8362834869313</v>
      </c>
      <c r="W68" s="3" cm="1">
        <f t="array" ref="W68">SUM(IF($A$2:$A$63=$A68,IF($B$2:$B$63=$B68,IF(IF($C68="All",TRUE,$C$2:$C$63=$C68),IF(IF($E68="Total",TRUE,$E$2:$E$63=$E68),W$2:W$63)))))</f>
        <v>6083.5702704227297</v>
      </c>
      <c r="X68" s="3" cm="1">
        <f t="array" ref="X68">SUM(IF($A$2:$A$63=$A68,IF($B$2:$B$63=$B68,IF(IF($C68="All",TRUE,$C$2:$C$63=$C68),IF(IF($E68="Total",TRUE,$E$2:$E$63=$E68),X$2:X$63)))))</f>
        <v>5806.2933140523637</v>
      </c>
      <c r="Y68" s="3" cm="1">
        <f t="array" ref="Y68">SUM(IF($A$2:$A$63=$A68,IF($B$2:$B$63=$B68,IF(IF($C68="All",TRUE,$C$2:$C$63=$C68),IF(IF($E68="Total",TRUE,$E$2:$E$63=$E68),Y$2:Y$63)))))</f>
        <v>5533.0546080596951</v>
      </c>
      <c r="Z68" s="3" cm="1">
        <f t="array" ref="Z68">SUM(IF($A$2:$A$63=$A68,IF($B$2:$B$63=$B68,IF(IF($C68="All",TRUE,$C$2:$C$63=$C68),IF(IF($E68="Total",TRUE,$E$2:$E$63=$E68),Z$2:Z$63)))))</f>
        <v>5255.0638199356727</v>
      </c>
      <c r="AA68" t="s">
        <v>54</v>
      </c>
    </row>
    <row r="69" spans="1:27" hidden="1" outlineLevel="1" x14ac:dyDescent="0.3">
      <c r="A69" t="str">
        <f t="shared" si="5"/>
        <v>Concept</v>
      </c>
      <c r="B69" t="str">
        <f t="shared" si="6"/>
        <v>Demand</v>
      </c>
      <c r="C69" s="43" t="s">
        <v>16</v>
      </c>
      <c r="D69" s="43" t="s">
        <v>21</v>
      </c>
      <c r="E69" s="44" t="s">
        <v>22</v>
      </c>
      <c r="F69" s="3" cm="1">
        <f t="array" ref="F69">SUM(IF($A$2:$A$63=$A69,IF($B$2:$B$63=$B69,IF(IF($C69="All",TRUE,$C$2:$C$63=$C69),IF(IF($E69="Total",TRUE,$E$2:$E$63=$E69),F$2:F$63)))))</f>
        <v>8744.9070000000011</v>
      </c>
      <c r="G69" s="3" cm="1">
        <f t="array" ref="G69">SUM(IF($A$2:$A$63=$A69,IF($B$2:$B$63=$B69,IF(IF($C69="All",TRUE,$C$2:$C$63=$C69),IF(IF($E69="Total",TRUE,$E$2:$E$63=$E69),G$2:G$63)))))</f>
        <v>8902.9530000000013</v>
      </c>
      <c r="H69" s="3" cm="1">
        <f t="array" ref="H69">SUM(IF($A$2:$A$63=$A69,IF($B$2:$B$63=$B69,IF(IF($C69="All",TRUE,$C$2:$C$63=$C69),IF(IF($E69="Total",TRUE,$E$2:$E$63=$E69),H$2:H$63)))))</f>
        <v>9168.8720000000012</v>
      </c>
      <c r="I69" s="3" cm="1">
        <f t="array" ref="I69">SUM(IF($A$2:$A$63=$A69,IF($B$2:$B$63=$B69,IF(IF($C69="All",TRUE,$C$2:$C$63=$C69),IF(IF($E69="Total",TRUE,$E$2:$E$63=$E69),I$2:I$63)))))</f>
        <v>8438.4160000000011</v>
      </c>
      <c r="J69" s="3" cm="1">
        <f t="array" ref="J69">SUM(IF($A$2:$A$63=$A69,IF($B$2:$B$63=$B69,IF(IF($C69="All",TRUE,$C$2:$C$63=$C69),IF(IF($E69="Total",TRUE,$E$2:$E$63=$E69),J$2:J$63)))))</f>
        <v>8723.2829999999994</v>
      </c>
      <c r="K69" s="3" cm="1">
        <f t="array" ref="K69">SUM(IF($A$2:$A$63=$A69,IF($B$2:$B$63=$B69,IF(IF($C69="All",TRUE,$C$2:$C$63=$C69),IF(IF($E69="Total",TRUE,$E$2:$E$63=$E69),K$2:K$63)))))</f>
        <v>8695.5470000000005</v>
      </c>
      <c r="L69" s="3" cm="1">
        <f t="array" ref="L69">SUM(IF($A$2:$A$63=$A69,IF($B$2:$B$63=$B69,IF(IF($C69="All",TRUE,$C$2:$C$63=$C69),IF(IF($E69="Total",TRUE,$E$2:$E$63=$E69),L$2:L$63)))))</f>
        <v>8853.4500000000007</v>
      </c>
      <c r="M69" s="3" cm="1">
        <f t="array" ref="M69">SUM(IF($A$2:$A$63=$A69,IF($B$2:$B$63=$B69,IF(IF($C69="All",TRUE,$C$2:$C$63=$C69),IF(IF($E69="Total",TRUE,$E$2:$E$63=$E69),M$2:M$63)))))</f>
        <v>8802.3520000000008</v>
      </c>
      <c r="N69" s="3" cm="1">
        <f t="array" ref="N69">SUM(IF($A$2:$A$63=$A69,IF($B$2:$B$63=$B69,IF(IF($C69="All",TRUE,$C$2:$C$63=$C69),IF(IF($E69="Total",TRUE,$E$2:$E$63=$E69),N$2:N$63)))))</f>
        <v>8972.271999999999</v>
      </c>
      <c r="O69" s="3" cm="1">
        <f t="array" ref="O69">SUM(IF($A$2:$A$63=$A69,IF($B$2:$B$63=$B69,IF(IF($C69="All",TRUE,$C$2:$C$63=$C69),IF(IF($E69="Total",TRUE,$E$2:$E$63=$E69),O$2:O$63)))))</f>
        <v>8626.116</v>
      </c>
      <c r="P69" s="3" cm="1">
        <f t="array" ref="P69">SUM(IF($A$2:$A$63=$A69,IF($B$2:$B$63=$B69,IF(IF($C69="All",TRUE,$C$2:$C$63=$C69),IF(IF($E69="Total",TRUE,$E$2:$E$63=$E69),P$2:P$63)))))</f>
        <v>8151.0769999999993</v>
      </c>
      <c r="Q69" s="3" cm="1">
        <f t="array" ref="Q69">SUM(IF($A$2:$A$63=$A69,IF($B$2:$B$63=$B69,IF(IF($C69="All",TRUE,$C$2:$C$63=$C69),IF(IF($E69="Total",TRUE,$E$2:$E$63=$E69),Q$2:Q$63)))))</f>
        <v>8217.3619999999992</v>
      </c>
      <c r="R69" s="3" cm="1">
        <f t="array" ref="R69">SUM(IF($A$2:$A$63=$A69,IF($B$2:$B$63=$B69,IF(IF($C69="All",TRUE,$C$2:$C$63=$C69),IF(IF($E69="Total",TRUE,$E$2:$E$63=$E69),R$2:R$63)))))</f>
        <v>7956.9864865495592</v>
      </c>
      <c r="S69" s="3" cm="1">
        <f t="array" ref="S69">SUM(IF($A$2:$A$63=$A69,IF($B$2:$B$63=$B69,IF(IF($C69="All",TRUE,$C$2:$C$63=$C69),IF(IF($E69="Total",TRUE,$E$2:$E$63=$E69),S$2:S$63)))))</f>
        <v>7509.3444032739062</v>
      </c>
      <c r="T69" s="3" cm="1">
        <f t="array" ref="T69">SUM(IF($A$2:$A$63=$A69,IF($B$2:$B$63=$B69,IF(IF($C69="All",TRUE,$C$2:$C$63=$C69),IF(IF($E69="Total",TRUE,$E$2:$E$63=$E69),T$2:T$63)))))</f>
        <v>7042.6282231065516</v>
      </c>
      <c r="U69" s="3" cm="1">
        <f t="array" ref="U69">SUM(IF($A$2:$A$63=$A69,IF($B$2:$B$63=$B69,IF(IF($C69="All",TRUE,$C$2:$C$63=$C69),IF(IF($E69="Total",TRUE,$E$2:$E$63=$E69),U$2:U$63)))))</f>
        <v>6737.420607552287</v>
      </c>
      <c r="V69" s="3" cm="1">
        <f t="array" ref="V69">SUM(IF($A$2:$A$63=$A69,IF($B$2:$B$63=$B69,IF(IF($C69="All",TRUE,$C$2:$C$63=$C69),IF(IF($E69="Total",TRUE,$E$2:$E$63=$E69),V$2:V$63)))))</f>
        <v>6469.9713589565999</v>
      </c>
      <c r="W69" s="3" cm="1">
        <f t="array" ref="W69">SUM(IF($A$2:$A$63=$A69,IF($B$2:$B$63=$B69,IF(IF($C69="All",TRUE,$C$2:$C$63=$C69),IF(IF($E69="Total",TRUE,$E$2:$E$63=$E69),W$2:W$63)))))</f>
        <v>6194.0046992429097</v>
      </c>
      <c r="X69" s="3" cm="1">
        <f t="array" ref="X69">SUM(IF($A$2:$A$63=$A69,IF($B$2:$B$63=$B69,IF(IF($C69="All",TRUE,$C$2:$C$63=$C69),IF(IF($E69="Total",TRUE,$E$2:$E$63=$E69),X$2:X$63)))))</f>
        <v>5909.9465876787535</v>
      </c>
      <c r="Y69" s="3" cm="1">
        <f t="array" ref="Y69">SUM(IF($A$2:$A$63=$A69,IF($B$2:$B$63=$B69,IF(IF($C69="All",TRUE,$C$2:$C$63=$C69),IF(IF($E69="Total",TRUE,$E$2:$E$63=$E69),Y$2:Y$63)))))</f>
        <v>5613.4583904253468</v>
      </c>
      <c r="Z69" s="3" cm="1">
        <f t="array" ref="Z69">SUM(IF($A$2:$A$63=$A69,IF($B$2:$B$63=$B69,IF(IF($C69="All",TRUE,$C$2:$C$63=$C69),IF(IF($E69="Total",TRUE,$E$2:$E$63=$E69),Z$2:Z$63)))))</f>
        <v>5296.207800704743</v>
      </c>
      <c r="AA69" t="s">
        <v>54</v>
      </c>
    </row>
    <row r="70" spans="1:27" hidden="1" outlineLevel="1" x14ac:dyDescent="0.3">
      <c r="A70" t="str">
        <f t="shared" si="5"/>
        <v>Concept</v>
      </c>
      <c r="B70" t="str">
        <f t="shared" si="6"/>
        <v>Demand</v>
      </c>
      <c r="C70" s="43" t="s">
        <v>19</v>
      </c>
      <c r="D70" s="43" t="s">
        <v>21</v>
      </c>
      <c r="E70" s="44" t="s">
        <v>22</v>
      </c>
      <c r="F70" s="3" cm="1">
        <f t="array" ref="F70">SUM(IF($A$2:$A$63=$A70,IF($B$2:$B$63=$B70,IF(IF($C70="All",TRUE,$C$2:$C$63=$C70),IF(IF($E70="Total",TRUE,$E$2:$E$63=$E70),F$2:F$63)))))</f>
        <v>1139.75</v>
      </c>
      <c r="G70" s="3" cm="1">
        <f t="array" ref="G70">SUM(IF($A$2:$A$63=$A70,IF($B$2:$B$63=$B70,IF(IF($C70="All",TRUE,$C$2:$C$63=$C70),IF(IF($E70="Total",TRUE,$E$2:$E$63=$E70),G$2:G$63)))))</f>
        <v>1110.75</v>
      </c>
      <c r="H70" s="3" cm="1">
        <f t="array" ref="H70">SUM(IF($A$2:$A$63=$A70,IF($B$2:$B$63=$B70,IF(IF($C70="All",TRUE,$C$2:$C$63=$C70),IF(IF($E70="Total",TRUE,$E$2:$E$63=$E70),H$2:H$63)))))</f>
        <v>1158</v>
      </c>
      <c r="I70" s="3" cm="1">
        <f t="array" ref="I70">SUM(IF($A$2:$A$63=$A70,IF($B$2:$B$63=$B70,IF(IF($C70="All",TRUE,$C$2:$C$63=$C70),IF(IF($E70="Total",TRUE,$E$2:$E$63=$E70),I$2:I$63)))))</f>
        <v>1257.25</v>
      </c>
      <c r="J70" s="3" cm="1">
        <f t="array" ref="J70">SUM(IF($A$2:$A$63=$A70,IF($B$2:$B$63=$B70,IF(IF($C70="All",TRUE,$C$2:$C$63=$C70),IF(IF($E70="Total",TRUE,$E$2:$E$63=$E70),J$2:J$63)))))</f>
        <v>1249.5</v>
      </c>
      <c r="K70" s="3" cm="1">
        <f t="array" ref="K70">SUM(IF($A$2:$A$63=$A70,IF($B$2:$B$63=$B70,IF(IF($C70="All",TRUE,$C$2:$C$63=$C70),IF(IF($E70="Total",TRUE,$E$2:$E$63=$E70),K$2:K$63)))))</f>
        <v>1236.25</v>
      </c>
      <c r="L70" s="3" cm="1">
        <f t="array" ref="L70">SUM(IF($A$2:$A$63=$A70,IF($B$2:$B$63=$B70,IF(IF($C70="All",TRUE,$C$2:$C$63=$C70),IF(IF($E70="Total",TRUE,$E$2:$E$63=$E70),L$2:L$63)))))</f>
        <v>1275.6469999999999</v>
      </c>
      <c r="M70" s="3" cm="1">
        <f t="array" ref="M70">SUM(IF($A$2:$A$63=$A70,IF($B$2:$B$63=$B70,IF(IF($C70="All",TRUE,$C$2:$C$63=$C70),IF(IF($E70="Total",TRUE,$E$2:$E$63=$E70),M$2:M$63)))))</f>
        <v>1277.8015</v>
      </c>
      <c r="N70" s="3" cm="1">
        <f t="array" ref="N70">SUM(IF($A$2:$A$63=$A70,IF($B$2:$B$63=$B70,IF(IF($C70="All",TRUE,$C$2:$C$63=$C70),IF(IF($E70="Total",TRUE,$E$2:$E$63=$E70),N$2:N$63)))))</f>
        <v>1251.414</v>
      </c>
      <c r="O70" s="3" cm="1">
        <f t="array" ref="O70">SUM(IF($A$2:$A$63=$A70,IF($B$2:$B$63=$B70,IF(IF($C70="All",TRUE,$C$2:$C$63=$C70),IF(IF($E70="Total",TRUE,$E$2:$E$63=$E70),O$2:O$63)))))</f>
        <v>1217.7474999999999</v>
      </c>
      <c r="P70" s="3" cm="1">
        <f t="array" ref="P70">SUM(IF($A$2:$A$63=$A70,IF($B$2:$B$63=$B70,IF(IF($C70="All",TRUE,$C$2:$C$63=$C70),IF(IF($E70="Total",TRUE,$E$2:$E$63=$E70),P$2:P$63)))))</f>
        <v>1203.8626088318499</v>
      </c>
      <c r="Q70" s="3" cm="1">
        <f t="array" ref="Q70">SUM(IF($A$2:$A$63=$A70,IF($B$2:$B$63=$B70,IF(IF($C70="All",TRUE,$C$2:$C$63=$C70),IF(IF($E70="Total",TRUE,$E$2:$E$63=$E70),Q$2:Q$63)))))</f>
        <v>1210.08782649555</v>
      </c>
      <c r="R70" s="3" cm="1">
        <f t="array" ref="R70">SUM(IF($A$2:$A$63=$A70,IF($B$2:$B$63=$B70,IF(IF($C70="All",TRUE,$C$2:$C$63=$C70),IF(IF($E70="Total",TRUE,$E$2:$E$63=$E70),R$2:R$63)))))</f>
        <v>1157.2680082580887</v>
      </c>
      <c r="S70" s="3" cm="1">
        <f t="array" ref="S70">SUM(IF($A$2:$A$63=$A70,IF($B$2:$B$63=$B70,IF(IF($C70="All",TRUE,$C$2:$C$63=$C70),IF(IF($E70="Total",TRUE,$E$2:$E$63=$E70),S$2:S$63)))))</f>
        <v>1066.5634418641985</v>
      </c>
      <c r="T70" s="3" cm="1">
        <f t="array" ref="T70">SUM(IF($A$2:$A$63=$A70,IF($B$2:$B$63=$B70,IF(IF($C70="All",TRUE,$C$2:$C$63=$C70),IF(IF($E70="Total",TRUE,$E$2:$E$63=$E70),T$2:T$63)))))</f>
        <v>975.8424549290919</v>
      </c>
      <c r="U70" s="3" cm="1">
        <f t="array" ref="U70">SUM(IF($A$2:$A$63=$A70,IF($B$2:$B$63=$B70,IF(IF($C70="All",TRUE,$C$2:$C$63=$C70),IF(IF($E70="Total",TRUE,$E$2:$E$63=$E70),U$2:U$63)))))</f>
        <v>926.12035723526617</v>
      </c>
      <c r="V70" s="3" cm="1">
        <f t="array" ref="V70">SUM(IF($A$2:$A$63=$A70,IF($B$2:$B$63=$B70,IF(IF($C70="All",TRUE,$C$2:$C$63=$C70),IF(IF($E70="Total",TRUE,$E$2:$E$63=$E70),V$2:V$63)))))</f>
        <v>887.83741162322258</v>
      </c>
      <c r="W70" s="3" cm="1">
        <f t="array" ref="W70">SUM(IF($A$2:$A$63=$A70,IF($B$2:$B$63=$B70,IF(IF($C70="All",TRUE,$C$2:$C$63=$C70),IF(IF($E70="Total",TRUE,$E$2:$E$63=$E70),W$2:W$63)))))</f>
        <v>850.73182801493249</v>
      </c>
      <c r="X70" s="3" cm="1">
        <f t="array" ref="X70">SUM(IF($A$2:$A$63=$A70,IF($B$2:$B$63=$B70,IF(IF($C70="All",TRUE,$C$2:$C$63=$C70),IF(IF($E70="Total",TRUE,$E$2:$E$63=$E70),X$2:X$63)))))</f>
        <v>816.35773971059155</v>
      </c>
      <c r="Y70" s="3" cm="1">
        <f t="array" ref="Y70">SUM(IF($A$2:$A$63=$A70,IF($B$2:$B$63=$B70,IF(IF($C70="All",TRUE,$C$2:$C$63=$C70),IF(IF($E70="Total",TRUE,$E$2:$E$63=$E70),Y$2:Y$63)))))</f>
        <v>782.17035750487378</v>
      </c>
      <c r="Z70" s="3" cm="1">
        <f t="array" ref="Z70">SUM(IF($A$2:$A$63=$A70,IF($B$2:$B$63=$B70,IF(IF($C70="All",TRUE,$C$2:$C$63=$C70),IF(IF($E70="Total",TRUE,$E$2:$E$63=$E70),Z$2:Z$63)))))</f>
        <v>746.24260333528719</v>
      </c>
      <c r="AA70" t="s">
        <v>54</v>
      </c>
    </row>
    <row r="71" spans="1:27" hidden="1" outlineLevel="1" x14ac:dyDescent="0.3">
      <c r="A71" t="str">
        <f t="shared" si="5"/>
        <v>Concept</v>
      </c>
      <c r="B71" t="str">
        <f t="shared" si="6"/>
        <v>Demand</v>
      </c>
      <c r="C71" s="43" t="s">
        <v>21</v>
      </c>
      <c r="D71" s="43" t="s">
        <v>21</v>
      </c>
      <c r="E71" s="44" t="s">
        <v>2</v>
      </c>
      <c r="F71" s="3" cm="1">
        <f t="array" ref="F71">SUM(IF($A$2:$A$63=$A71,IF($B$2:$B$63=$B71,IF(IF($C71="All",TRUE,$C$2:$C$63=$C71),IF(IF($E71="Total",TRUE,$E$2:$E$63=$E71),F$2:F$63)))))</f>
        <v>6610.6539999999995</v>
      </c>
      <c r="G71" s="3" cm="1">
        <f t="array" ref="G71">SUM(IF($A$2:$A$63=$A71,IF($B$2:$B$63=$B71,IF(IF($C71="All",TRUE,$C$2:$C$63=$C71),IF(IF($E71="Total",TRUE,$E$2:$E$63=$E71),G$2:G$63)))))</f>
        <v>6558.3824999999997</v>
      </c>
      <c r="H71" s="3" cm="1">
        <f t="array" ref="H71">SUM(IF($A$2:$A$63=$A71,IF($B$2:$B$63=$B71,IF(IF($C71="All",TRUE,$C$2:$C$63=$C71),IF(IF($E71="Total",TRUE,$E$2:$E$63=$E71),H$2:H$63)))))</f>
        <v>6871.844000000001</v>
      </c>
      <c r="I71" s="3" cm="1">
        <f t="array" ref="I71">SUM(IF($A$2:$A$63=$A71,IF($B$2:$B$63=$B71,IF(IF($C71="All",TRUE,$C$2:$C$63=$C71),IF(IF($E71="Total",TRUE,$E$2:$E$63=$E71),I$2:I$63)))))</f>
        <v>6722.58925</v>
      </c>
      <c r="J71" s="3" cm="1">
        <f t="array" ref="J71">SUM(IF($A$2:$A$63=$A71,IF($B$2:$B$63=$B71,IF(IF($C71="All",TRUE,$C$2:$C$63=$C71),IF(IF($E71="Total",TRUE,$E$2:$E$63=$E71),J$2:J$63)))))</f>
        <v>7091.6573431849101</v>
      </c>
      <c r="K71" s="3" cm="1">
        <f t="array" ref="K71">SUM(IF($A$2:$A$63=$A71,IF($B$2:$B$63=$B71,IF(IF($C71="All",TRUE,$C$2:$C$63=$C71),IF(IF($E71="Total",TRUE,$E$2:$E$63=$E71),K$2:K$63)))))</f>
        <v>7030.2945</v>
      </c>
      <c r="L71" s="3" cm="1">
        <f t="array" ref="L71">SUM(IF($A$2:$A$63=$A71,IF($B$2:$B$63=$B71,IF(IF($C71="All",TRUE,$C$2:$C$63=$C71),IF(IF($E71="Total",TRUE,$E$2:$E$63=$E71),L$2:L$63)))))</f>
        <v>7077.7169999999996</v>
      </c>
      <c r="M71" s="3" cm="1">
        <f t="array" ref="M71">SUM(IF($A$2:$A$63=$A71,IF($B$2:$B$63=$B71,IF(IF($C71="All",TRUE,$C$2:$C$63=$C71),IF(IF($E71="Total",TRUE,$E$2:$E$63=$E71),M$2:M$63)))))</f>
        <v>7292.5645000000004</v>
      </c>
      <c r="N71" s="3" cm="1">
        <f t="array" ref="N71">SUM(IF($A$2:$A$63=$A71,IF($B$2:$B$63=$B71,IF(IF($C71="All",TRUE,$C$2:$C$63=$C71),IF(IF($E71="Total",TRUE,$E$2:$E$63=$E71),N$2:N$63)))))</f>
        <v>7212.1205</v>
      </c>
      <c r="O71" s="3" cm="1">
        <f t="array" ref="O71">SUM(IF($A$2:$A$63=$A71,IF($B$2:$B$63=$B71,IF(IF($C71="All",TRUE,$C$2:$C$63=$C71),IF(IF($E71="Total",TRUE,$E$2:$E$63=$E71),O$2:O$63)))))</f>
        <v>6859.1457499999997</v>
      </c>
      <c r="P71" s="3" cm="1">
        <f t="array" ref="P71">SUM(IF($A$2:$A$63=$A71,IF($B$2:$B$63=$B71,IF(IF($C71="All",TRUE,$C$2:$C$63=$C71),IF(IF($E71="Total",TRUE,$E$2:$E$63=$E71),P$2:P$63)))))</f>
        <v>6838.4918453631944</v>
      </c>
      <c r="Q71" s="3" cm="1">
        <f t="array" ref="Q71">SUM(IF($A$2:$A$63=$A71,IF($B$2:$B$63=$B71,IF(IF($C71="All",TRUE,$C$2:$C$63=$C71),IF(IF($E71="Total",TRUE,$E$2:$E$63=$E71),Q$2:Q$63)))))</f>
        <v>6815.6786493171912</v>
      </c>
      <c r="R71" s="3" cm="1">
        <f t="array" ref="R71">SUM(IF($A$2:$A$63=$A71,IF($B$2:$B$63=$B71,IF(IF($C71="All",TRUE,$C$2:$C$63=$C71),IF(IF($E71="Total",TRUE,$E$2:$E$63=$E71),R$2:R$63)))))</f>
        <v>6770.5586015522886</v>
      </c>
      <c r="S71" s="3" cm="1">
        <f t="array" ref="S71">SUM(IF($A$2:$A$63=$A71,IF($B$2:$B$63=$B71,IF(IF($C71="All",TRUE,$C$2:$C$63=$C71),IF(IF($E71="Total",TRUE,$E$2:$E$63=$E71),S$2:S$63)))))</f>
        <v>6687.2710656982072</v>
      </c>
      <c r="T71" s="3" cm="1">
        <f t="array" ref="T71">SUM(IF($A$2:$A$63=$A71,IF($B$2:$B$63=$B71,IF(IF($C71="All",TRUE,$C$2:$C$63=$C71),IF(IF($E71="Total",TRUE,$E$2:$E$63=$E71),T$2:T$63)))))</f>
        <v>6590.8974085797363</v>
      </c>
      <c r="U71" s="3" cm="1">
        <f t="array" ref="U71">SUM(IF($A$2:$A$63=$A71,IF($B$2:$B$63=$B71,IF(IF($C71="All",TRUE,$C$2:$C$63=$C71),IF(IF($E71="Total",TRUE,$E$2:$E$63=$E71),U$2:U$63)))))</f>
        <v>6486.3670333078271</v>
      </c>
      <c r="V71" s="3" cm="1">
        <f t="array" ref="V71">SUM(IF($A$2:$A$63=$A71,IF($B$2:$B$63=$B71,IF(IF($C71="All",TRUE,$C$2:$C$63=$C71),IF(IF($E71="Total",TRUE,$E$2:$E$63=$E71),V$2:V$63)))))</f>
        <v>6369.2801115107886</v>
      </c>
      <c r="W71" s="3" cm="1">
        <f t="array" ref="W71">SUM(IF($A$2:$A$63=$A71,IF($B$2:$B$63=$B71,IF(IF($C71="All",TRUE,$C$2:$C$63=$C71),IF(IF($E71="Total",TRUE,$E$2:$E$63=$E71),W$2:W$63)))))</f>
        <v>6221.9699729083995</v>
      </c>
      <c r="X71" s="3" cm="1">
        <f t="array" ref="X71">SUM(IF($A$2:$A$63=$A71,IF($B$2:$B$63=$B71,IF(IF($C71="All",TRUE,$C$2:$C$63=$C71),IF(IF($E71="Total",TRUE,$E$2:$E$63=$E71),X$2:X$63)))))</f>
        <v>6031.9510511389044</v>
      </c>
      <c r="Y71" s="3" cm="1">
        <f t="array" ref="Y71">SUM(IF($A$2:$A$63=$A71,IF($B$2:$B$63=$B71,IF(IF($C71="All",TRUE,$C$2:$C$63=$C71),IF(IF($E71="Total",TRUE,$E$2:$E$63=$E71),Y$2:Y$63)))))</f>
        <v>5796.362693994115</v>
      </c>
      <c r="Z71" s="3" cm="1">
        <f t="array" ref="Z71">SUM(IF($A$2:$A$63=$A71,IF($B$2:$B$63=$B71,IF(IF($C71="All",TRUE,$C$2:$C$63=$C71),IF(IF($E71="Total",TRUE,$E$2:$E$63=$E71),Z$2:Z$63)))))</f>
        <v>5492.2268620497725</v>
      </c>
      <c r="AA71" t="s">
        <v>54</v>
      </c>
    </row>
    <row r="72" spans="1:27" hidden="1" outlineLevel="1" x14ac:dyDescent="0.3">
      <c r="A72" t="str">
        <f t="shared" si="5"/>
        <v>Concept</v>
      </c>
      <c r="B72" t="str">
        <f t="shared" si="6"/>
        <v>Demand</v>
      </c>
      <c r="C72" s="43" t="s">
        <v>21</v>
      </c>
      <c r="D72" s="43" t="s">
        <v>21</v>
      </c>
      <c r="E72" s="44" t="s">
        <v>3</v>
      </c>
      <c r="F72" s="3" cm="1">
        <f t="array" ref="F72">SUM(IF($A$2:$A$63=$A72,IF($B$2:$B$63=$B72,IF(IF($C72="All",TRUE,$C$2:$C$63=$C72),IF(IF($E72="Total",TRUE,$E$2:$E$63=$E72),F$2:F$63)))))</f>
        <v>5586.0880000000006</v>
      </c>
      <c r="G72" s="3" cm="1">
        <f t="array" ref="G72">SUM(IF($A$2:$A$63=$A72,IF($B$2:$B$63=$B72,IF(IF($C72="All",TRUE,$C$2:$C$63=$C72),IF(IF($E72="Total",TRUE,$E$2:$E$63=$E72),G$2:G$63)))))</f>
        <v>5863.8652499999989</v>
      </c>
      <c r="H72" s="3" cm="1">
        <f t="array" ref="H72">SUM(IF($A$2:$A$63=$A72,IF($B$2:$B$63=$B72,IF(IF($C72="All",TRUE,$C$2:$C$63=$C72),IF(IF($E72="Total",TRUE,$E$2:$E$63=$E72),H$2:H$63)))))</f>
        <v>6239.2979999999998</v>
      </c>
      <c r="I72" s="3" cm="1">
        <f t="array" ref="I72">SUM(IF($A$2:$A$63=$A72,IF($B$2:$B$63=$B72,IF(IF($C72="All",TRUE,$C$2:$C$63=$C72),IF(IF($E72="Total",TRUE,$E$2:$E$63=$E72),I$2:I$63)))))</f>
        <v>6313.151249999999</v>
      </c>
      <c r="J72" s="3" cm="1">
        <f t="array" ref="J72">SUM(IF($A$2:$A$63=$A72,IF($B$2:$B$63=$B72,IF(IF($C72="All",TRUE,$C$2:$C$63=$C72),IF(IF($E72="Total",TRUE,$E$2:$E$63=$E72),J$2:J$63)))))</f>
        <v>6683.9518476652529</v>
      </c>
      <c r="K72" s="3" cm="1">
        <f t="array" ref="K72">SUM(IF($A$2:$A$63=$A72,IF($B$2:$B$63=$B72,IF(IF($C72="All",TRUE,$C$2:$C$63=$C72),IF(IF($E72="Total",TRUE,$E$2:$E$63=$E72),K$2:K$63)))))</f>
        <v>6799.84</v>
      </c>
      <c r="L72" s="3" cm="1">
        <f t="array" ref="L72">SUM(IF($A$2:$A$63=$A72,IF($B$2:$B$63=$B72,IF(IF($C72="All",TRUE,$C$2:$C$63=$C72),IF(IF($E72="Total",TRUE,$E$2:$E$63=$E72),L$2:L$63)))))</f>
        <v>6782.1137500000004</v>
      </c>
      <c r="M72" s="3" cm="1">
        <f t="array" ref="M72">SUM(IF($A$2:$A$63=$A72,IF($B$2:$B$63=$B72,IF(IF($C72="All",TRUE,$C$2:$C$63=$C72),IF(IF($E72="Total",TRUE,$E$2:$E$63=$E72),M$2:M$63)))))</f>
        <v>6470.755000000001</v>
      </c>
      <c r="N72" s="3" cm="1">
        <f t="array" ref="N72">SUM(IF($A$2:$A$63=$A72,IF($B$2:$B$63=$B72,IF(IF($C72="All",TRUE,$C$2:$C$63=$C72),IF(IF($E72="Total",TRUE,$E$2:$E$63=$E72),N$2:N$63)))))</f>
        <v>6535.8462500000005</v>
      </c>
      <c r="O72" s="3" cm="1">
        <f t="array" ref="O72">SUM(IF($A$2:$A$63=$A72,IF($B$2:$B$63=$B72,IF(IF($C72="All",TRUE,$C$2:$C$63=$C72),IF(IF($E72="Total",TRUE,$E$2:$E$63=$E72),O$2:O$63)))))</f>
        <v>6330.5249999999996</v>
      </c>
      <c r="P72" s="3" cm="1">
        <f t="array" ref="P72">SUM(IF($A$2:$A$63=$A72,IF($B$2:$B$63=$B72,IF(IF($C72="All",TRUE,$C$2:$C$63=$C72),IF(IF($E72="Total",TRUE,$E$2:$E$63=$E72),P$2:P$63)))))</f>
        <v>6527.859819111608</v>
      </c>
      <c r="Q72" s="3" cm="1">
        <f t="array" ref="Q72">SUM(IF($A$2:$A$63=$A72,IF($B$2:$B$63=$B72,IF(IF($C72="All",TRUE,$C$2:$C$63=$C72),IF(IF($E72="Total",TRUE,$E$2:$E$63=$E72),Q$2:Q$63)))))</f>
        <v>6584.9215314174089</v>
      </c>
      <c r="R72" s="3" cm="1">
        <f t="array" ref="R72">SUM(IF($A$2:$A$63=$A72,IF($B$2:$B$63=$B72,IF(IF($C72="All",TRUE,$C$2:$C$63=$C72),IF(IF($E72="Total",TRUE,$E$2:$E$63=$E72),R$2:R$63)))))</f>
        <v>6433.5689924308053</v>
      </c>
      <c r="S72" s="3" cm="1">
        <f t="array" ref="S72">SUM(IF($A$2:$A$63=$A72,IF($B$2:$B$63=$B72,IF(IF($C72="All",TRUE,$C$2:$C$63=$C72),IF(IF($E72="Total",TRUE,$E$2:$E$63=$E72),S$2:S$63)))))</f>
        <v>6181.4439337224012</v>
      </c>
      <c r="T72" s="3" cm="1">
        <f t="array" ref="T72">SUM(IF($A$2:$A$63=$A72,IF($B$2:$B$63=$B72,IF(IF($C72="All",TRUE,$C$2:$C$63=$C72),IF(IF($E72="Total",TRUE,$E$2:$E$63=$E72),T$2:T$63)))))</f>
        <v>5835.4146213252598</v>
      </c>
      <c r="U72" s="3" cm="1">
        <f t="array" ref="U72">SUM(IF($A$2:$A$63=$A72,IF($B$2:$B$63=$B72,IF(IF($C72="All",TRUE,$C$2:$C$63=$C72),IF(IF($E72="Total",TRUE,$E$2:$E$63=$E72),U$2:U$63)))))</f>
        <v>5435.1086908867528</v>
      </c>
      <c r="V72" s="3" cm="1">
        <f t="array" ref="V72">SUM(IF($A$2:$A$63=$A72,IF($B$2:$B$63=$B72,IF(IF($C72="All",TRUE,$C$2:$C$63=$C72),IF(IF($E72="Total",TRUE,$E$2:$E$63=$E72),V$2:V$63)))))</f>
        <v>4993.5100073422145</v>
      </c>
      <c r="W72" s="3" cm="1">
        <f t="array" ref="W72">SUM(IF($A$2:$A$63=$A72,IF($B$2:$B$63=$B72,IF(IF($C72="All",TRUE,$C$2:$C$63=$C72),IF(IF($E72="Total",TRUE,$E$2:$E$63=$E72),W$2:W$63)))))</f>
        <v>4524.9789023070816</v>
      </c>
      <c r="X72" s="3" cm="1">
        <f t="array" ref="X72">SUM(IF($A$2:$A$63=$A72,IF($B$2:$B$63=$B72,IF(IF($C72="All",TRUE,$C$2:$C$63=$C72),IF(IF($E72="Total",TRUE,$E$2:$E$63=$E72),X$2:X$63)))))</f>
        <v>4014.9397161696229</v>
      </c>
      <c r="Y72" s="3" cm="1">
        <f t="array" ref="Y72">SUM(IF($A$2:$A$63=$A72,IF($B$2:$B$63=$B72,IF(IF($C72="All",TRUE,$C$2:$C$63=$C72),IF(IF($E72="Total",TRUE,$E$2:$E$63=$E72),Y$2:Y$63)))))</f>
        <v>3508.6443355086385</v>
      </c>
      <c r="Z72" s="3" cm="1">
        <f t="array" ref="Z72">SUM(IF($A$2:$A$63=$A72,IF($B$2:$B$63=$B72,IF(IF($C72="All",TRUE,$C$2:$C$63=$C72),IF(IF($E72="Total",TRUE,$E$2:$E$63=$E72),Z$2:Z$63)))))</f>
        <v>3048.2473995810165</v>
      </c>
      <c r="AA72" t="s">
        <v>54</v>
      </c>
    </row>
    <row r="73" spans="1:27" hidden="1" outlineLevel="1" x14ac:dyDescent="0.3">
      <c r="A73" t="str">
        <f t="shared" si="5"/>
        <v>Concept</v>
      </c>
      <c r="B73" t="str">
        <f t="shared" si="6"/>
        <v>Demand</v>
      </c>
      <c r="C73" s="43" t="s">
        <v>21</v>
      </c>
      <c r="D73" s="43" t="s">
        <v>21</v>
      </c>
      <c r="E73" s="44" t="s">
        <v>4</v>
      </c>
      <c r="F73" s="3" cm="1">
        <f t="array" ref="F73">SUM(IF($A$2:$A$63=$A73,IF($B$2:$B$63=$B73,IF(IF($C73="All",TRUE,$C$2:$C$63=$C73),IF(IF($E73="Total",TRUE,$E$2:$E$63=$E73),F$2:F$63)))))</f>
        <v>19110.665000000001</v>
      </c>
      <c r="G73" s="3" cm="1">
        <f t="array" ref="G73">SUM(IF($A$2:$A$63=$A73,IF($B$2:$B$63=$B73,IF(IF($C73="All",TRUE,$C$2:$C$63=$C73),IF(IF($E73="Total",TRUE,$E$2:$E$63=$E73),G$2:G$63)))))</f>
        <v>19403.037</v>
      </c>
      <c r="H73" s="3" cm="1">
        <f t="array" ref="H73">SUM(IF($A$2:$A$63=$A73,IF($B$2:$B$63=$B73,IF(IF($C73="All",TRUE,$C$2:$C$63=$C73),IF(IF($E73="Total",TRUE,$E$2:$E$63=$E73),H$2:H$63)))))</f>
        <v>19957.500499999998</v>
      </c>
      <c r="I73" s="3" cm="1">
        <f t="array" ref="I73">SUM(IF($A$2:$A$63=$A73,IF($B$2:$B$63=$B73,IF(IF($C73="All",TRUE,$C$2:$C$63=$C73),IF(IF($E73="Total",TRUE,$E$2:$E$63=$E73),I$2:I$63)))))</f>
        <v>19530.616750000001</v>
      </c>
      <c r="J73" s="3" cm="1">
        <f t="array" ref="J73">SUM(IF($A$2:$A$63=$A73,IF($B$2:$B$63=$B73,IF(IF($C73="All",TRUE,$C$2:$C$63=$C73),IF(IF($E73="Total",TRUE,$E$2:$E$63=$E73),J$2:J$63)))))</f>
        <v>19433.404812307479</v>
      </c>
      <c r="K73" s="3" cm="1">
        <f t="array" ref="K73">SUM(IF($A$2:$A$63=$A73,IF($B$2:$B$63=$B73,IF(IF($C73="All",TRUE,$C$2:$C$63=$C73),IF(IF($E73="Total",TRUE,$E$2:$E$63=$E73),K$2:K$63)))))</f>
        <v>19317.384750000001</v>
      </c>
      <c r="L73" s="3" cm="1">
        <f t="array" ref="L73">SUM(IF($A$2:$A$63=$A73,IF($B$2:$B$63=$B73,IF(IF($C73="All",TRUE,$C$2:$C$63=$C73),IF(IF($E73="Total",TRUE,$E$2:$E$63=$E73),L$2:L$63)))))</f>
        <v>19703.498</v>
      </c>
      <c r="M73" s="3" cm="1">
        <f t="array" ref="M73">SUM(IF($A$2:$A$63=$A73,IF($B$2:$B$63=$B73,IF(IF($C73="All",TRUE,$C$2:$C$63=$C73),IF(IF($E73="Total",TRUE,$E$2:$E$63=$E73),M$2:M$63)))))</f>
        <v>19771.541250000002</v>
      </c>
      <c r="N73" s="3" cm="1">
        <f t="array" ref="N73">SUM(IF($A$2:$A$63=$A73,IF($B$2:$B$63=$B73,IF(IF($C73="All",TRUE,$C$2:$C$63=$C73),IF(IF($E73="Total",TRUE,$E$2:$E$63=$E73),N$2:N$63)))))</f>
        <v>19625.470000000005</v>
      </c>
      <c r="O73" s="3" cm="1">
        <f t="array" ref="O73">SUM(IF($A$2:$A$63=$A73,IF($B$2:$B$63=$B73,IF(IF($C73="All",TRUE,$C$2:$C$63=$C73),IF(IF($E73="Total",TRUE,$E$2:$E$63=$E73),O$2:O$63)))))</f>
        <v>19178.975749999998</v>
      </c>
      <c r="P73" s="3" cm="1">
        <f t="array" ref="P73">SUM(IF($A$2:$A$63=$A73,IF($B$2:$B$63=$B73,IF(IF($C73="All",TRUE,$C$2:$C$63=$C73),IF(IF($E73="Total",TRUE,$E$2:$E$63=$E73),P$2:P$63)))))</f>
        <v>17854.762194357045</v>
      </c>
      <c r="Q73" s="3" cm="1">
        <f t="array" ref="Q73">SUM(IF($A$2:$A$63=$A73,IF($B$2:$B$63=$B73,IF(IF($C73="All",TRUE,$C$2:$C$63=$C73),IF(IF($E73="Total",TRUE,$E$2:$E$63=$E73),Q$2:Q$63)))))</f>
        <v>17448.002396010943</v>
      </c>
      <c r="R73" s="3" cm="1">
        <f t="array" ref="R73">SUM(IF($A$2:$A$63=$A73,IF($B$2:$B$63=$B73,IF(IF($C73="All",TRUE,$C$2:$C$63=$C73),IF(IF($E73="Total",TRUE,$E$2:$E$63=$E73),R$2:R$63)))))</f>
        <v>16452.943244911243</v>
      </c>
      <c r="S73" s="3" cm="1">
        <f t="array" ref="S73">SUM(IF($A$2:$A$63=$A73,IF($B$2:$B$63=$B73,IF(IF($C73="All",TRUE,$C$2:$C$63=$C73),IF(IF($E73="Total",TRUE,$E$2:$E$63=$E73),S$2:S$63)))))</f>
        <v>14744.735800076753</v>
      </c>
      <c r="T73" s="3" cm="1">
        <f t="array" ref="T73">SUM(IF($A$2:$A$63=$A73,IF($B$2:$B$63=$B73,IF(IF($C73="All",TRUE,$C$2:$C$63=$C73),IF(IF($E73="Total",TRUE,$E$2:$E$63=$E73),T$2:T$63)))))</f>
        <v>13086.626097039773</v>
      </c>
      <c r="U73" s="3" cm="1">
        <f t="array" ref="U73">SUM(IF($A$2:$A$63=$A73,IF($B$2:$B$63=$B73,IF(IF($C73="All",TRUE,$C$2:$C$63=$C73),IF(IF($E73="Total",TRUE,$E$2:$E$63=$E73),U$2:U$63)))))</f>
        <v>12306.359009893815</v>
      </c>
      <c r="V73" s="3" cm="1">
        <f t="array" ref="V73">SUM(IF($A$2:$A$63=$A73,IF($B$2:$B$63=$B73,IF(IF($C73="All",TRUE,$C$2:$C$63=$C73),IF(IF($E73="Total",TRUE,$E$2:$E$63=$E73),V$2:V$63)))))</f>
        <v>11789.624756399939</v>
      </c>
      <c r="W73" s="3" cm="1">
        <f t="array" ref="W73">SUM(IF($A$2:$A$63=$A73,IF($B$2:$B$63=$B73,IF(IF($C73="All",TRUE,$C$2:$C$63=$C73),IF(IF($E73="Total",TRUE,$E$2:$E$63=$E73),W$2:W$63)))))</f>
        <v>11329.902894716788</v>
      </c>
      <c r="X73" s="3" cm="1">
        <f t="array" ref="X73">SUM(IF($A$2:$A$63=$A73,IF($B$2:$B$63=$B73,IF(IF($C73="All",TRUE,$C$2:$C$63=$C73),IF(IF($E73="Total",TRUE,$E$2:$E$63=$E73),X$2:X$63)))))</f>
        <v>10974.360619809462</v>
      </c>
      <c r="Y73" s="3" cm="1">
        <f t="array" ref="Y73">SUM(IF($A$2:$A$63=$A73,IF($B$2:$B$63=$B73,IF(IF($C73="All",TRUE,$C$2:$C$63=$C73),IF(IF($E73="Total",TRUE,$E$2:$E$63=$E73),Y$2:Y$63)))))</f>
        <v>10652.337895190585</v>
      </c>
      <c r="Z73" s="3" cm="1">
        <f t="array" ref="Z73">SUM(IF($A$2:$A$63=$A73,IF($B$2:$B$63=$B73,IF(IF($C73="All",TRUE,$C$2:$C$63=$C73),IF(IF($E73="Total",TRUE,$E$2:$E$63=$E73),Z$2:Z$63)))))</f>
        <v>10321.144243650604</v>
      </c>
      <c r="AA73" t="s">
        <v>54</v>
      </c>
    </row>
    <row r="74" spans="1:27" hidden="1" outlineLevel="1" x14ac:dyDescent="0.3">
      <c r="A74" t="str">
        <f t="shared" si="5"/>
        <v>Concept</v>
      </c>
      <c r="B74" t="str">
        <f t="shared" si="6"/>
        <v>Demand</v>
      </c>
      <c r="C74" s="43" t="s">
        <v>21</v>
      </c>
      <c r="D74" s="43" t="s">
        <v>21</v>
      </c>
      <c r="E74" s="44" t="s">
        <v>22</v>
      </c>
      <c r="F74" s="3" cm="1">
        <f t="array" ref="F74">SUM(IF($A$2:$A$63=$A74,IF($B$2:$B$63=$B74,IF(IF($C74="All",TRUE,$C$2:$C$63=$C74),IF(IF($E74="Total",TRUE,$E$2:$E$63=$E74),F$2:F$63)))))</f>
        <v>31307.406999999999</v>
      </c>
      <c r="G74" s="3" cm="1">
        <f t="array" ref="G74">SUM(IF($A$2:$A$63=$A74,IF($B$2:$B$63=$B74,IF(IF($C74="All",TRUE,$C$2:$C$63=$C74),IF(IF($E74="Total",TRUE,$E$2:$E$63=$E74),G$2:G$63)))))</f>
        <v>31825.284749999999</v>
      </c>
      <c r="H74" s="3" cm="1">
        <f t="array" ref="H74">SUM(IF($A$2:$A$63=$A74,IF($B$2:$B$63=$B74,IF(IF($C74="All",TRUE,$C$2:$C$63=$C74),IF(IF($E74="Total",TRUE,$E$2:$E$63=$E74),H$2:H$63)))))</f>
        <v>33068.642500000002</v>
      </c>
      <c r="I74" s="3" cm="1">
        <f t="array" ref="I74">SUM(IF($A$2:$A$63=$A74,IF($B$2:$B$63=$B74,IF(IF($C74="All",TRUE,$C$2:$C$63=$C74),IF(IF($E74="Total",TRUE,$E$2:$E$63=$E74),I$2:I$63)))))</f>
        <v>32566.357249999997</v>
      </c>
      <c r="J74" s="3" cm="1">
        <f t="array" ref="J74">SUM(IF($A$2:$A$63=$A74,IF($B$2:$B$63=$B74,IF(IF($C74="All",TRUE,$C$2:$C$63=$C74),IF(IF($E74="Total",TRUE,$E$2:$E$63=$E74),J$2:J$63)))))</f>
        <v>33209.014003157645</v>
      </c>
      <c r="K74" s="3" cm="1">
        <f t="array" ref="K74">SUM(IF($A$2:$A$63=$A74,IF($B$2:$B$63=$B74,IF(IF($C74="All",TRUE,$C$2:$C$63=$C74),IF(IF($E74="Total",TRUE,$E$2:$E$63=$E74),K$2:K$63)))))</f>
        <v>33147.519249999998</v>
      </c>
      <c r="L74" s="3" cm="1">
        <f t="array" ref="L74">SUM(IF($A$2:$A$63=$A74,IF($B$2:$B$63=$B74,IF(IF($C74="All",TRUE,$C$2:$C$63=$C74),IF(IF($E74="Total",TRUE,$E$2:$E$63=$E74),L$2:L$63)))))</f>
        <v>33563.328750000001</v>
      </c>
      <c r="M74" s="3" cm="1">
        <f t="array" ref="M74">SUM(IF($A$2:$A$63=$A74,IF($B$2:$B$63=$B74,IF(IF($C74="All",TRUE,$C$2:$C$63=$C74),IF(IF($E74="Total",TRUE,$E$2:$E$63=$E74),M$2:M$63)))))</f>
        <v>33534.86075</v>
      </c>
      <c r="N74" s="3" cm="1">
        <f t="array" ref="N74">SUM(IF($A$2:$A$63=$A74,IF($B$2:$B$63=$B74,IF(IF($C74="All",TRUE,$C$2:$C$63=$C74),IF(IF($E74="Total",TRUE,$E$2:$E$63=$E74),N$2:N$63)))))</f>
        <v>33373.436750000008</v>
      </c>
      <c r="O74" s="3" cm="1">
        <f t="array" ref="O74">SUM(IF($A$2:$A$63=$A74,IF($B$2:$B$63=$B74,IF(IF($C74="All",TRUE,$C$2:$C$63=$C74),IF(IF($E74="Total",TRUE,$E$2:$E$63=$E74),O$2:O$63)))))</f>
        <v>32368.646500000003</v>
      </c>
      <c r="P74" s="3" cm="1">
        <f t="array" ref="P74">SUM(IF($A$2:$A$63=$A74,IF($B$2:$B$63=$B74,IF(IF($C74="All",TRUE,$C$2:$C$63=$C74),IF(IF($E74="Total",TRUE,$E$2:$E$63=$E74),P$2:P$63)))))</f>
        <v>31221.113858831846</v>
      </c>
      <c r="Q74" s="3" cm="1">
        <f t="array" ref="Q74">SUM(IF($A$2:$A$63=$A74,IF($B$2:$B$63=$B74,IF(IF($C74="All",TRUE,$C$2:$C$63=$C74),IF(IF($E74="Total",TRUE,$E$2:$E$63=$E74),Q$2:Q$63)))))</f>
        <v>30848.602576745547</v>
      </c>
      <c r="R74" s="3" cm="1">
        <f t="array" ref="R74">SUM(IF($A$2:$A$63=$A74,IF($B$2:$B$63=$B74,IF(IF($C74="All",TRUE,$C$2:$C$63=$C74),IF(IF($E74="Total",TRUE,$E$2:$E$63=$E74),R$2:R$63)))))</f>
        <v>29657.070838894339</v>
      </c>
      <c r="S74" s="3" cm="1">
        <f t="array" ref="S74">SUM(IF($A$2:$A$63=$A74,IF($B$2:$B$63=$B74,IF(IF($C74="All",TRUE,$C$2:$C$63=$C74),IF(IF($E74="Total",TRUE,$E$2:$E$63=$E74),S$2:S$63)))))</f>
        <v>27613.450799497354</v>
      </c>
      <c r="T74" s="3" cm="1">
        <f t="array" ref="T74">SUM(IF($A$2:$A$63=$A74,IF($B$2:$B$63=$B74,IF(IF($C74="All",TRUE,$C$2:$C$63=$C74),IF(IF($E74="Total",TRUE,$E$2:$E$63=$E74),T$2:T$63)))))</f>
        <v>25512.938126944766</v>
      </c>
      <c r="U74" s="3" cm="1">
        <f t="array" ref="U74">SUM(IF($A$2:$A$63=$A74,IF($B$2:$B$63=$B74,IF(IF($C74="All",TRUE,$C$2:$C$63=$C74),IF(IF($E74="Total",TRUE,$E$2:$E$63=$E74),U$2:U$63)))))</f>
        <v>24227.834734088396</v>
      </c>
      <c r="V74" s="3" cm="1">
        <f t="array" ref="V74">SUM(IF($A$2:$A$63=$A74,IF($B$2:$B$63=$B74,IF(IF($C74="All",TRUE,$C$2:$C$63=$C74),IF(IF($E74="Total",TRUE,$E$2:$E$63=$E74),V$2:V$63)))))</f>
        <v>23152.414875252944</v>
      </c>
      <c r="W74" s="3" cm="1">
        <f t="array" ref="W74">SUM(IF($A$2:$A$63=$A74,IF($B$2:$B$63=$B74,IF(IF($C74="All",TRUE,$C$2:$C$63=$C74),IF(IF($E74="Total",TRUE,$E$2:$E$63=$E74),W$2:W$63)))))</f>
        <v>22076.851769932266</v>
      </c>
      <c r="X74" s="3" cm="1">
        <f t="array" ref="X74">SUM(IF($A$2:$A$63=$A74,IF($B$2:$B$63=$B74,IF(IF($C74="All",TRUE,$C$2:$C$63=$C74),IF(IF($E74="Total",TRUE,$E$2:$E$63=$E74),X$2:X$63)))))</f>
        <v>21021.251387117994</v>
      </c>
      <c r="Y74" s="3" cm="1">
        <f t="array" ref="Y74">SUM(IF($A$2:$A$63=$A74,IF($B$2:$B$63=$B74,IF(IF($C74="All",TRUE,$C$2:$C$63=$C74),IF(IF($E74="Total",TRUE,$E$2:$E$63=$E74),Y$2:Y$63)))))</f>
        <v>19957.344924693341</v>
      </c>
      <c r="Z74" s="3" cm="1">
        <f t="array" ref="Z74">SUM(IF($A$2:$A$63=$A74,IF($B$2:$B$63=$B74,IF(IF($C74="All",TRUE,$C$2:$C$63=$C74),IF(IF($E74="Total",TRUE,$E$2:$E$63=$E74),Z$2:Z$63)))))</f>
        <v>18861.618505281393</v>
      </c>
      <c r="AA74" t="s">
        <v>54</v>
      </c>
    </row>
    <row r="75" spans="1:27" hidden="1" outlineLevel="1" x14ac:dyDescent="0.3">
      <c r="A75" s="43" t="s">
        <v>82</v>
      </c>
      <c r="B75" t="str">
        <f>B73</f>
        <v>Demand</v>
      </c>
      <c r="C75" s="59" t="str">
        <f t="shared" ref="C75:E85" si="7">C64</f>
        <v>Powerco</v>
      </c>
      <c r="D75" s="59" t="str">
        <f t="shared" si="7"/>
        <v>All</v>
      </c>
      <c r="E75" s="73" t="str">
        <f t="shared" si="7"/>
        <v>Res</v>
      </c>
      <c r="F75" s="3" cm="1">
        <f t="array" ref="F75">SUM(IF($A$2:$A$63=$A75,IF($B$2:$B$63=$B75,IF(IF($C75="All",TRUE,$C$2:$C$63=$C75),IF(IF($E75="Total",TRUE,$E$2:$E$63=$E75),F$2:F$63)))))</f>
        <v>2873.4039999999995</v>
      </c>
      <c r="G75" s="3" cm="1">
        <f t="array" ref="G75">SUM(IF($A$2:$A$63=$A75,IF($B$2:$B$63=$B75,IF(IF($C75="All",TRUE,$C$2:$C$63=$C75),IF(IF($E75="Total",TRUE,$E$2:$E$63=$E75),G$2:G$63)))))</f>
        <v>2934.3580000000002</v>
      </c>
      <c r="H75" s="3" cm="1">
        <f t="array" ref="H75">SUM(IF($A$2:$A$63=$A75,IF($B$2:$B$63=$B75,IF(IF($C75="All",TRUE,$C$2:$C$63=$C75),IF(IF($E75="Total",TRUE,$E$2:$E$63=$E75),H$2:H$63)))))</f>
        <v>3079.2840000000001</v>
      </c>
      <c r="I75" s="3" cm="1">
        <f t="array" ref="I75">SUM(IF($A$2:$A$63=$A75,IF($B$2:$B$63=$B75,IF(IF($C75="All",TRUE,$C$2:$C$63=$C75),IF(IF($E75="Total",TRUE,$E$2:$E$63=$E75),I$2:I$63)))))</f>
        <v>2887.0839999999998</v>
      </c>
      <c r="J75" s="3" cm="1">
        <f t="array" ref="J75">SUM(IF($A$2:$A$63=$A75,IF($B$2:$B$63=$B75,IF(IF($C75="All",TRUE,$C$2:$C$63=$C75),IF(IF($E75="Total",TRUE,$E$2:$E$63=$E75),J$2:J$63)))))</f>
        <v>3169.0699999999997</v>
      </c>
      <c r="K75" s="3" cm="1">
        <f t="array" ref="K75">SUM(IF($A$2:$A$63=$A75,IF($B$2:$B$63=$B75,IF(IF($C75="All",TRUE,$C$2:$C$63=$C75),IF(IF($E75="Total",TRUE,$E$2:$E$63=$E75),K$2:K$63)))))</f>
        <v>3063.7860000000001</v>
      </c>
      <c r="L75" s="3" cm="1">
        <f t="array" ref="L75">SUM(IF($A$2:$A$63=$A75,IF($B$2:$B$63=$B75,IF(IF($C75="All",TRUE,$C$2:$C$63=$C75),IF(IF($E75="Total",TRUE,$E$2:$E$63=$E75),L$2:L$63)))))</f>
        <v>3133.645</v>
      </c>
      <c r="M75" s="3" cm="1">
        <f t="array" ref="M75">SUM(IF($A$2:$A$63=$A75,IF($B$2:$B$63=$B75,IF(IF($C75="All",TRUE,$C$2:$C$63=$C75),IF(IF($E75="Total",TRUE,$E$2:$E$63=$E75),M$2:M$63)))))</f>
        <v>3270.38</v>
      </c>
      <c r="N75" s="3" cm="1">
        <f t="array" ref="N75">SUM(IF($A$2:$A$63=$A75,IF($B$2:$B$63=$B75,IF(IF($C75="All",TRUE,$C$2:$C$63=$C75),IF(IF($E75="Total",TRUE,$E$2:$E$63=$E75),N$2:N$63)))))</f>
        <v>3243.3879999999999</v>
      </c>
      <c r="O75" s="3" cm="1">
        <f t="array" ref="O75">SUM(IF($A$2:$A$63=$A75,IF($B$2:$B$63=$B75,IF(IF($C75="All",TRUE,$C$2:$C$63=$C75),IF(IF($E75="Total",TRUE,$E$2:$E$63=$E75),O$2:O$63)))))</f>
        <v>3047.0789999999997</v>
      </c>
      <c r="P75" s="3" cm="1">
        <f t="array" ref="P75">SUM(IF($A$2:$A$63=$A75,IF($B$2:$B$63=$B75,IF(IF($C75="All",TRUE,$C$2:$C$63=$C75),IF(IF($E75="Total",TRUE,$E$2:$E$63=$E75),P$2:P$63)))))</f>
        <v>3001.7710000000002</v>
      </c>
      <c r="Q75" s="3" cm="1">
        <f t="array" ref="Q75">SUM(IF($A$2:$A$63=$A75,IF($B$2:$B$63=$B75,IF(IF($C75="All",TRUE,$C$2:$C$63=$C75),IF(IF($E75="Total",TRUE,$E$2:$E$63=$E75),Q$2:Q$63)))))</f>
        <v>3019.6170000000002</v>
      </c>
      <c r="R75" s="3" cm="1">
        <f t="array" ref="R75">SUM(IF($A$2:$A$63=$A75,IF($B$2:$B$63=$B75,IF(IF($C75="All",TRUE,$C$2:$C$63=$C75),IF(IF($E75="Total",TRUE,$E$2:$E$63=$E75),R$2:R$63)))))</f>
        <v>2983.9328405499891</v>
      </c>
      <c r="S75" s="3" cm="1">
        <f t="array" ref="S75">SUM(IF($A$2:$A$63=$A75,IF($B$2:$B$63=$B75,IF(IF($C75="All",TRUE,$C$2:$C$63=$C75),IF(IF($E75="Total",TRUE,$E$2:$E$63=$E75),S$2:S$63)))))</f>
        <v>2960.1973704814827</v>
      </c>
      <c r="T75" s="3" cm="1">
        <f t="array" ref="T75">SUM(IF($A$2:$A$63=$A75,IF($B$2:$B$63=$B75,IF(IF($C75="All",TRUE,$C$2:$C$63=$C75),IF(IF($E75="Total",TRUE,$E$2:$E$63=$E75),T$2:T$63)))))</f>
        <v>2939.1784158290675</v>
      </c>
      <c r="U75" s="3" cm="1">
        <f t="array" ref="U75">SUM(IF($A$2:$A$63=$A75,IF($B$2:$B$63=$B75,IF(IF($C75="All",TRUE,$C$2:$C$63=$C75),IF(IF($E75="Total",TRUE,$E$2:$E$63=$E75),U$2:U$63)))))</f>
        <v>2916.2947343255719</v>
      </c>
      <c r="V75" s="3" cm="1">
        <f t="array" ref="V75">SUM(IF($A$2:$A$63=$A75,IF($B$2:$B$63=$B75,IF(IF($C75="All",TRUE,$C$2:$C$63=$C75),IF(IF($E75="Total",TRUE,$E$2:$E$63=$E75),V$2:V$63)))))</f>
        <v>2890.5556963101126</v>
      </c>
      <c r="W75" s="3" cm="1">
        <f t="array" ref="W75">SUM(IF($A$2:$A$63=$A75,IF($B$2:$B$63=$B75,IF(IF($C75="All",TRUE,$C$2:$C$63=$C75),IF(IF($E75="Total",TRUE,$E$2:$E$63=$E75),W$2:W$63)))))</f>
        <v>2860.9356891967509</v>
      </c>
      <c r="X75" s="3" cm="1">
        <f t="array" ref="X75">SUM(IF($A$2:$A$63=$A75,IF($B$2:$B$63=$B75,IF(IF($C75="All",TRUE,$C$2:$C$63=$C75),IF(IF($E75="Total",TRUE,$E$2:$E$63=$E75),X$2:X$63)))))</f>
        <v>2826.4007605972074</v>
      </c>
      <c r="Y75" s="3" cm="1">
        <f t="array" ref="Y75">SUM(IF($A$2:$A$63=$A75,IF($B$2:$B$63=$B75,IF(IF($C75="All",TRUE,$C$2:$C$63=$C75),IF(IF($E75="Total",TRUE,$E$2:$E$63=$E75),Y$2:Y$63)))))</f>
        <v>2785.7547188784692</v>
      </c>
      <c r="Z75" s="3" cm="1">
        <f t="array" ref="Z75">SUM(IF($A$2:$A$63=$A75,IF($B$2:$B$63=$B75,IF(IF($C75="All",TRUE,$C$2:$C$63=$C75),IF(IF($E75="Total",TRUE,$E$2:$E$63=$E75),Z$2:Z$63)))))</f>
        <v>2745.7258919022479</v>
      </c>
      <c r="AA75" t="s">
        <v>54</v>
      </c>
    </row>
    <row r="76" spans="1:27" hidden="1" outlineLevel="1" x14ac:dyDescent="0.3">
      <c r="A76" t="str">
        <f t="shared" ref="A76:A85" si="8">A75</f>
        <v>GDB</v>
      </c>
      <c r="B76" t="str">
        <f t="shared" ref="B76:B85" si="9">B75</f>
        <v>Demand</v>
      </c>
      <c r="C76" s="59" t="str">
        <f t="shared" si="7"/>
        <v>Powerco</v>
      </c>
      <c r="D76" s="59" t="str">
        <f t="shared" si="7"/>
        <v>All</v>
      </c>
      <c r="E76" s="73" t="str">
        <f t="shared" si="7"/>
        <v>Com</v>
      </c>
      <c r="F76" s="3" cm="1">
        <f t="array" ref="F76">SUM(IF($A$2:$A$63=$A76,IF($B$2:$B$63=$B76,IF(IF($C76="All",TRUE,$C$2:$C$63=$C76),IF(IF($E76="Total",TRUE,$E$2:$E$63=$E76),F$2:F$63)))))</f>
        <v>1497.3380000000002</v>
      </c>
      <c r="G76" s="3" cm="1">
        <f t="array" ref="G76">SUM(IF($A$2:$A$63=$A76,IF($B$2:$B$63=$B76,IF(IF($C76="All",TRUE,$C$2:$C$63=$C76),IF(IF($E76="Total",TRUE,$E$2:$E$63=$E76),G$2:G$63)))))</f>
        <v>1519.5059999999999</v>
      </c>
      <c r="H76" s="3" cm="1">
        <f t="array" ref="H76">SUM(IF($A$2:$A$63=$A76,IF($B$2:$B$63=$B76,IF(IF($C76="All",TRUE,$C$2:$C$63=$C76),IF(IF($E76="Total",TRUE,$E$2:$E$63=$E76),H$2:H$63)))))</f>
        <v>1596.4639999999999</v>
      </c>
      <c r="I76" s="3" cm="1">
        <f t="array" ref="I76">SUM(IF($A$2:$A$63=$A76,IF($B$2:$B$63=$B76,IF(IF($C76="All",TRUE,$C$2:$C$63=$C76),IF(IF($E76="Total",TRUE,$E$2:$E$63=$E76),I$2:I$63)))))</f>
        <v>1569.2069999999999</v>
      </c>
      <c r="J76" s="3" cm="1">
        <f t="array" ref="J76">SUM(IF($A$2:$A$63=$A76,IF($B$2:$B$63=$B76,IF(IF($C76="All",TRUE,$C$2:$C$63=$C76),IF(IF($E76="Total",TRUE,$E$2:$E$63=$E76),J$2:J$63)))))</f>
        <v>1660.8400000000001</v>
      </c>
      <c r="K76" s="3" cm="1">
        <f t="array" ref="K76">SUM(IF($A$2:$A$63=$A76,IF($B$2:$B$63=$B76,IF(IF($C76="All",TRUE,$C$2:$C$63=$C76),IF(IF($E76="Total",TRUE,$E$2:$E$63=$E76),K$2:K$63)))))</f>
        <v>1664.4349999999999</v>
      </c>
      <c r="L76" s="3" cm="1">
        <f t="array" ref="L76">SUM(IF($A$2:$A$63=$A76,IF($B$2:$B$63=$B76,IF(IF($C76="All",TRUE,$C$2:$C$63=$C76),IF(IF($E76="Total",TRUE,$E$2:$E$63=$E76),L$2:L$63)))))</f>
        <v>1697.655</v>
      </c>
      <c r="M76" s="3" cm="1">
        <f t="array" ref="M76">SUM(IF($A$2:$A$63=$A76,IF($B$2:$B$63=$B76,IF(IF($C76="All",TRUE,$C$2:$C$63=$C76),IF(IF($E76="Total",TRUE,$E$2:$E$63=$E76),M$2:M$63)))))</f>
        <v>1593.921</v>
      </c>
      <c r="N76" s="3" cm="1">
        <f t="array" ref="N76">SUM(IF($A$2:$A$63=$A76,IF($B$2:$B$63=$B76,IF(IF($C76="All",TRUE,$C$2:$C$63=$C76),IF(IF($E76="Total",TRUE,$E$2:$E$63=$E76),N$2:N$63)))))</f>
        <v>1695.4260000000002</v>
      </c>
      <c r="O76" s="3" cm="1">
        <f t="array" ref="O76">SUM(IF($A$2:$A$63=$A76,IF($B$2:$B$63=$B76,IF(IF($C76="All",TRUE,$C$2:$C$63=$C76),IF(IF($E76="Total",TRUE,$E$2:$E$63=$E76),O$2:O$63)))))</f>
        <v>1620.692</v>
      </c>
      <c r="P76" s="3" cm="1">
        <f t="array" ref="P76">SUM(IF($A$2:$A$63=$A76,IF($B$2:$B$63=$B76,IF(IF($C76="All",TRUE,$C$2:$C$63=$C76),IF(IF($E76="Total",TRUE,$E$2:$E$63=$E76),P$2:P$63)))))</f>
        <v>1641.4010000000003</v>
      </c>
      <c r="Q76" s="3" cm="1">
        <f t="array" ref="Q76">SUM(IF($A$2:$A$63=$A76,IF($B$2:$B$63=$B76,IF(IF($C76="All",TRUE,$C$2:$C$63=$C76),IF(IF($E76="Total",TRUE,$E$2:$E$63=$E76),Q$2:Q$63)))))</f>
        <v>1646.095</v>
      </c>
      <c r="R76" s="3" cm="1">
        <f t="array" ref="R76">SUM(IF($A$2:$A$63=$A76,IF($B$2:$B$63=$B76,IF(IF($C76="All",TRUE,$C$2:$C$63=$C76),IF(IF($E76="Total",TRUE,$E$2:$E$63=$E76),R$2:R$63)))))</f>
        <v>1585.6500464877249</v>
      </c>
      <c r="S76" s="3" cm="1">
        <f t="array" ref="S76">SUM(IF($A$2:$A$63=$A76,IF($B$2:$B$63=$B76,IF(IF($C76="All",TRUE,$C$2:$C$63=$C76),IF(IF($E76="Total",TRUE,$E$2:$E$63=$E76),S$2:S$63)))))</f>
        <v>1606.124035979597</v>
      </c>
      <c r="T76" s="3" cm="1">
        <f t="array" ref="T76">SUM(IF($A$2:$A$63=$A76,IF($B$2:$B$63=$B76,IF(IF($C76="All",TRUE,$C$2:$C$63=$C76),IF(IF($E76="Total",TRUE,$E$2:$E$63=$E76),T$2:T$63)))))</f>
        <v>1594.220948518936</v>
      </c>
      <c r="U76" s="3" cm="1">
        <f t="array" ref="U76">SUM(IF($A$2:$A$63=$A76,IF($B$2:$B$63=$B76,IF(IF($C76="All",TRUE,$C$2:$C$63=$C76),IF(IF($E76="Total",TRUE,$E$2:$E$63=$E76),U$2:U$63)))))</f>
        <v>1576.7024214886824</v>
      </c>
      <c r="V76" s="3" cm="1">
        <f t="array" ref="V76">SUM(IF($A$2:$A$63=$A76,IF($B$2:$B$63=$B76,IF(IF($C76="All",TRUE,$C$2:$C$63=$C76),IF(IF($E76="Total",TRUE,$E$2:$E$63=$E76),V$2:V$63)))))</f>
        <v>1566.3495804703937</v>
      </c>
      <c r="W76" s="3" cm="1">
        <f t="array" ref="W76">SUM(IF($A$2:$A$63=$A76,IF($B$2:$B$63=$B76,IF(IF($C76="All",TRUE,$C$2:$C$63=$C76),IF(IF($E76="Total",TRUE,$E$2:$E$63=$E76),W$2:W$63)))))</f>
        <v>1546.1523225923243</v>
      </c>
      <c r="X76" s="3" cm="1">
        <f t="array" ref="X76">SUM(IF($A$2:$A$63=$A76,IF($B$2:$B$63=$B76,IF(IF($C76="All",TRUE,$C$2:$C$63=$C76),IF(IF($E76="Total",TRUE,$E$2:$E$63=$E76),X$2:X$63)))))</f>
        <v>1518.9712187150149</v>
      </c>
      <c r="Y76" s="3" cm="1">
        <f t="array" ref="Y76">SUM(IF($A$2:$A$63=$A76,IF($B$2:$B$63=$B76,IF(IF($C76="All",TRUE,$C$2:$C$63=$C76),IF(IF($E76="Total",TRUE,$E$2:$E$63=$E76),Y$2:Y$63)))))</f>
        <v>1485.0778960339189</v>
      </c>
      <c r="Z76" s="3" cm="1">
        <f t="array" ref="Z76">SUM(IF($A$2:$A$63=$A76,IF($B$2:$B$63=$B76,IF(IF($C76="All",TRUE,$C$2:$C$63=$C76),IF(IF($E76="Total",TRUE,$E$2:$E$63=$E76),Z$2:Z$63)))))</f>
        <v>1451.9408466173927</v>
      </c>
      <c r="AA76" t="s">
        <v>54</v>
      </c>
    </row>
    <row r="77" spans="1:27" hidden="1" outlineLevel="1" x14ac:dyDescent="0.3">
      <c r="A77" t="str">
        <f t="shared" si="8"/>
        <v>GDB</v>
      </c>
      <c r="B77" t="str">
        <f t="shared" si="9"/>
        <v>Demand</v>
      </c>
      <c r="C77" s="59" t="str">
        <f t="shared" si="7"/>
        <v>Powerco</v>
      </c>
      <c r="D77" s="59" t="str">
        <f t="shared" si="7"/>
        <v>All</v>
      </c>
      <c r="E77" s="73" t="str">
        <f t="shared" si="7"/>
        <v>Ind</v>
      </c>
      <c r="F77" s="3" cm="1">
        <f t="array" ref="F77">SUM(IF($A$2:$A$63=$A77,IF($B$2:$B$63=$B77,IF(IF($C77="All",TRUE,$C$2:$C$63=$C77),IF(IF($E77="Total",TRUE,$E$2:$E$63=$E77),F$2:F$63)))))</f>
        <v>4374.165</v>
      </c>
      <c r="G77" s="3" cm="1">
        <f t="array" ref="G77">SUM(IF($A$2:$A$63=$A77,IF($B$2:$B$63=$B77,IF(IF($C77="All",TRUE,$C$2:$C$63=$C77),IF(IF($E77="Total",TRUE,$E$2:$E$63=$E77),G$2:G$63)))))</f>
        <v>4449.0889999999999</v>
      </c>
      <c r="H77" s="3" cm="1">
        <f t="array" ref="H77">SUM(IF($A$2:$A$63=$A77,IF($B$2:$B$63=$B77,IF(IF($C77="All",TRUE,$C$2:$C$63=$C77),IF(IF($E77="Total",TRUE,$E$2:$E$63=$E77),H$2:H$63)))))</f>
        <v>4493.1239999999998</v>
      </c>
      <c r="I77" s="3" cm="1">
        <f t="array" ref="I77">SUM(IF($A$2:$A$63=$A77,IF($B$2:$B$63=$B77,IF(IF($C77="All",TRUE,$C$2:$C$63=$C77),IF(IF($E77="Total",TRUE,$E$2:$E$63=$E77),I$2:I$63)))))</f>
        <v>3982.125</v>
      </c>
      <c r="J77" s="3" cm="1">
        <f t="array" ref="J77">SUM(IF($A$2:$A$63=$A77,IF($B$2:$B$63=$B77,IF(IF($C77="All",TRUE,$C$2:$C$63=$C77),IF(IF($E77="Total",TRUE,$E$2:$E$63=$E77),J$2:J$63)))))</f>
        <v>3893.3729999999996</v>
      </c>
      <c r="K77" s="3" cm="1">
        <f t="array" ref="K77">SUM(IF($A$2:$A$63=$A77,IF($B$2:$B$63=$B77,IF(IF($C77="All",TRUE,$C$2:$C$63=$C77),IF(IF($E77="Total",TRUE,$E$2:$E$63=$E77),K$2:K$63)))))</f>
        <v>3967.326</v>
      </c>
      <c r="L77" s="3" cm="1">
        <f t="array" ref="L77">SUM(IF($A$2:$A$63=$A77,IF($B$2:$B$63=$B77,IF(IF($C77="All",TRUE,$C$2:$C$63=$C77),IF(IF($E77="Total",TRUE,$E$2:$E$63=$E77),L$2:L$63)))))</f>
        <v>4022.15</v>
      </c>
      <c r="M77" s="3" cm="1">
        <f t="array" ref="M77">SUM(IF($A$2:$A$63=$A77,IF($B$2:$B$63=$B77,IF(IF($C77="All",TRUE,$C$2:$C$63=$C77),IF(IF($E77="Total",TRUE,$E$2:$E$63=$E77),M$2:M$63)))))</f>
        <v>3938.0510000000004</v>
      </c>
      <c r="N77" s="3" cm="1">
        <f t="array" ref="N77">SUM(IF($A$2:$A$63=$A77,IF($B$2:$B$63=$B77,IF(IF($C77="All",TRUE,$C$2:$C$63=$C77),IF(IF($E77="Total",TRUE,$E$2:$E$63=$E77),N$2:N$63)))))</f>
        <v>4033.4579999999996</v>
      </c>
      <c r="O77" s="3" cm="1">
        <f t="array" ref="O77">SUM(IF($A$2:$A$63=$A77,IF($B$2:$B$63=$B77,IF(IF($C77="All",TRUE,$C$2:$C$63=$C77),IF(IF($E77="Total",TRUE,$E$2:$E$63=$E77),O$2:O$63)))))</f>
        <v>3958.3450000000003</v>
      </c>
      <c r="P77" s="3" cm="1">
        <f t="array" ref="P77">SUM(IF($A$2:$A$63=$A77,IF($B$2:$B$63=$B77,IF(IF($C77="All",TRUE,$C$2:$C$63=$C77),IF(IF($E77="Total",TRUE,$E$2:$E$63=$E77),P$2:P$63)))))</f>
        <v>3507.9049999999997</v>
      </c>
      <c r="Q77" s="3" cm="1">
        <f t="array" ref="Q77">SUM(IF($A$2:$A$63=$A77,IF($B$2:$B$63=$B77,IF(IF($C77="All",TRUE,$C$2:$C$63=$C77),IF(IF($E77="Total",TRUE,$E$2:$E$63=$E77),Q$2:Q$63)))))</f>
        <v>3551.65</v>
      </c>
      <c r="R77" s="3" cm="1">
        <f t="array" ref="R77">SUM(IF($A$2:$A$63=$A77,IF($B$2:$B$63=$B77,IF(IF($C77="All",TRUE,$C$2:$C$63=$C77),IF(IF($E77="Total",TRUE,$E$2:$E$63=$E77),R$2:R$63)))))</f>
        <v>3388.8731129622856</v>
      </c>
      <c r="S77" s="3" cm="1">
        <f t="array" ref="S77">SUM(IF($A$2:$A$63=$A77,IF($B$2:$B$63=$B77,IF(IF($C77="All",TRUE,$C$2:$C$63=$C77),IF(IF($E77="Total",TRUE,$E$2:$E$63=$E77),S$2:S$63)))))</f>
        <v>3458.5805935389208</v>
      </c>
      <c r="T77" s="3" cm="1">
        <f t="array" ref="T77">SUM(IF($A$2:$A$63=$A77,IF($B$2:$B$63=$B77,IF(IF($C77="All",TRUE,$C$2:$C$63=$C77),IF(IF($E77="Total",TRUE,$E$2:$E$63=$E77),T$2:T$63)))))</f>
        <v>3432.5556356519965</v>
      </c>
      <c r="U77" s="3" cm="1">
        <f t="array" ref="U77">SUM(IF($A$2:$A$63=$A77,IF($B$2:$B$63=$B77,IF(IF($C77="All",TRUE,$C$2:$C$63=$C77),IF(IF($E77="Total",TRUE,$E$2:$E$63=$E77),U$2:U$63)))))</f>
        <v>3390.8108441857457</v>
      </c>
      <c r="V77" s="3" cm="1">
        <f t="array" ref="V77">SUM(IF($A$2:$A$63=$A77,IF($B$2:$B$63=$B77,IF(IF($C77="All",TRUE,$C$2:$C$63=$C77),IF(IF($E77="Total",TRUE,$E$2:$E$63=$E77),V$2:V$63)))))</f>
        <v>3371.3527232194938</v>
      </c>
      <c r="W77" s="3" cm="1">
        <f t="array" ref="W77">SUM(IF($A$2:$A$63=$A77,IF($B$2:$B$63=$B77,IF(IF($C77="All",TRUE,$C$2:$C$63=$C77),IF(IF($E77="Total",TRUE,$E$2:$E$63=$E77),W$2:W$63)))))</f>
        <v>3324.6129882109244</v>
      </c>
      <c r="X77" s="3" cm="1">
        <f t="array" ref="X77">SUM(IF($A$2:$A$63=$A77,IF($B$2:$B$63=$B77,IF(IF($C77="All",TRUE,$C$2:$C$63=$C77),IF(IF($E77="Total",TRUE,$E$2:$E$63=$E77),X$2:X$63)))))</f>
        <v>3259.4590206877774</v>
      </c>
      <c r="Y77" s="3" cm="1">
        <f t="array" ref="Y77">SUM(IF($A$2:$A$63=$A77,IF($B$2:$B$63=$B77,IF(IF($C77="All",TRUE,$C$2:$C$63=$C77),IF(IF($E77="Total",TRUE,$E$2:$E$63=$E77),Y$2:Y$63)))))</f>
        <v>3177.2533850876125</v>
      </c>
      <c r="Z77" s="3" cm="1">
        <f t="array" ref="Z77">SUM(IF($A$2:$A$63=$A77,IF($B$2:$B$63=$B77,IF(IF($C77="All",TRUE,$C$2:$C$63=$C77),IF(IF($E77="Total",TRUE,$E$2:$E$63=$E77),Z$2:Z$63)))))</f>
        <v>3097.1210280534724</v>
      </c>
      <c r="AA77" t="s">
        <v>54</v>
      </c>
    </row>
    <row r="78" spans="1:27" hidden="1" outlineLevel="1" x14ac:dyDescent="0.3">
      <c r="A78" t="str">
        <f t="shared" si="8"/>
        <v>GDB</v>
      </c>
      <c r="B78" t="str">
        <f t="shared" si="9"/>
        <v>Demand</v>
      </c>
      <c r="C78" s="59" t="str">
        <f t="shared" si="7"/>
        <v>Vector</v>
      </c>
      <c r="D78" s="59" t="str">
        <f t="shared" si="7"/>
        <v>All</v>
      </c>
      <c r="E78" s="73" t="str">
        <f t="shared" si="7"/>
        <v>Total</v>
      </c>
      <c r="F78" s="3" cm="1">
        <f t="array" ref="F78">SUM(IF($A$2:$A$63=$A78,IF($B$2:$B$63=$B78,IF(IF($C78="All",TRUE,$C$2:$C$63=$C78),IF(IF($E78="Total",TRUE,$E$2:$E$63=$E78),F$2:F$63)))))</f>
        <v>11986.75</v>
      </c>
      <c r="G78" s="3" cm="1">
        <f t="array" ref="G78">SUM(IF($A$2:$A$63=$A78,IF($B$2:$B$63=$B78,IF(IF($C78="All",TRUE,$C$2:$C$63=$C78),IF(IF($E78="Total",TRUE,$E$2:$E$63=$E78),G$2:G$63)))))</f>
        <v>12124.581750000001</v>
      </c>
      <c r="H78" s="3" cm="1">
        <f t="array" ref="H78">SUM(IF($A$2:$A$63=$A78,IF($B$2:$B$63=$B78,IF(IF($C78="All",TRUE,$C$2:$C$63=$C78),IF(IF($E78="Total",TRUE,$E$2:$E$63=$E78),H$2:H$63)))))</f>
        <v>12672.647499999999</v>
      </c>
      <c r="I78" s="3" cm="1">
        <f t="array" ref="I78">SUM(IF($A$2:$A$63=$A78,IF($B$2:$B$63=$B78,IF(IF($C78="All",TRUE,$C$2:$C$63=$C78),IF(IF($E78="Total",TRUE,$E$2:$E$63=$E78),I$2:I$63)))))</f>
        <v>13797.09325</v>
      </c>
      <c r="J78" s="3" cm="1">
        <f t="array" ref="J78">SUM(IF($A$2:$A$63=$A78,IF($B$2:$B$63=$B78,IF(IF($C78="All",TRUE,$C$2:$C$63=$C78),IF(IF($E78="Total",TRUE,$E$2:$E$63=$E78),J$2:J$63)))))</f>
        <v>14157.005249999998</v>
      </c>
      <c r="K78" s="3" cm="1">
        <f t="array" ref="K78">SUM(IF($A$2:$A$63=$A78,IF($B$2:$B$63=$B78,IF(IF($C78="All",TRUE,$C$2:$C$63=$C78),IF(IF($E78="Total",TRUE,$E$2:$E$63=$E78),K$2:K$63)))))</f>
        <v>14307.384250000001</v>
      </c>
      <c r="L78" s="3" cm="1">
        <f t="array" ref="L78">SUM(IF($A$2:$A$63=$A78,IF($B$2:$B$63=$B78,IF(IF($C78="All",TRUE,$C$2:$C$63=$C78),IF(IF($E78="Total",TRUE,$E$2:$E$63=$E78),L$2:L$63)))))</f>
        <v>14321.623750000001</v>
      </c>
      <c r="M78" s="3" cm="1">
        <f t="array" ref="M78">SUM(IF($A$2:$A$63=$A78,IF($B$2:$B$63=$B78,IF(IF($C78="All",TRUE,$C$2:$C$63=$C78),IF(IF($E78="Total",TRUE,$E$2:$E$63=$E78),M$2:M$63)))))</f>
        <v>14044.29725</v>
      </c>
      <c r="N78" s="3" cm="1">
        <f t="array" ref="N78">SUM(IF($A$2:$A$63=$A78,IF($B$2:$B$63=$B78,IF(IF($C78="All",TRUE,$C$2:$C$63=$C78),IF(IF($E78="Total",TRUE,$E$2:$E$63=$E78),N$2:N$63)))))</f>
        <v>13646.750750000001</v>
      </c>
      <c r="O78" s="3" cm="1">
        <f t="array" ref="O78">SUM(IF($A$2:$A$63=$A78,IF($B$2:$B$63=$B78,IF(IF($C78="All",TRUE,$C$2:$C$63=$C78),IF(IF($E78="Total",TRUE,$E$2:$E$63=$E78),O$2:O$63)))))</f>
        <v>13093.473</v>
      </c>
      <c r="P78" s="3" cm="1">
        <f t="array" ref="P78">SUM(IF($A$2:$A$63=$A78,IF($B$2:$B$63=$B78,IF(IF($C78="All",TRUE,$C$2:$C$63=$C78),IF(IF($E78="Total",TRUE,$E$2:$E$63=$E78),P$2:P$63)))))</f>
        <v>13284.295249999999</v>
      </c>
      <c r="Q78" s="3" cm="1">
        <f t="array" ref="Q78">SUM(IF($A$2:$A$63=$A78,IF($B$2:$B$63=$B78,IF(IF($C78="All",TRUE,$C$2:$C$63=$C78),IF(IF($E78="Total",TRUE,$E$2:$E$63=$E78),Q$2:Q$63)))))</f>
        <v>12648.129750249993</v>
      </c>
      <c r="R78" s="3" cm="1">
        <f t="array" ref="R78">SUM(IF($A$2:$A$63=$A78,IF($B$2:$B$63=$B78,IF(IF($C78="All",TRUE,$C$2:$C$63=$C78),IF(IF($E78="Total",TRUE,$E$2:$E$63=$E78),R$2:R$63)))))</f>
        <v>11669.518388564458</v>
      </c>
      <c r="S78" s="3" cm="1">
        <f t="array" ref="S78">SUM(IF($A$2:$A$63=$A78,IF($B$2:$B$63=$B78,IF(IF($C78="All",TRUE,$C$2:$C$63=$C78),IF(IF($E78="Total",TRUE,$E$2:$E$63=$E78),S$2:S$63)))))</f>
        <v>10633.843106028411</v>
      </c>
      <c r="T78" s="3" cm="1">
        <f t="array" ref="T78">SUM(IF($A$2:$A$63=$A78,IF($B$2:$B$63=$B78,IF(IF($C78="All",TRUE,$C$2:$C$63=$C78),IF(IF($E78="Total",TRUE,$E$2:$E$63=$E78),T$2:T$63)))))</f>
        <v>9787.4227105848004</v>
      </c>
      <c r="U78" s="3" cm="1">
        <f t="array" ref="U78">SUM(IF($A$2:$A$63=$A78,IF($B$2:$B$63=$B78,IF(IF($C78="All",TRUE,$C$2:$C$63=$C78),IF(IF($E78="Total",TRUE,$E$2:$E$63=$E78),U$2:U$63)))))</f>
        <v>9106.1600856095065</v>
      </c>
      <c r="V78" s="3" cm="1">
        <f t="array" ref="V78">SUM(IF($A$2:$A$63=$A78,IF($B$2:$B$63=$B78,IF(IF($C78="All",TRUE,$C$2:$C$63=$C78),IF(IF($E78="Total",TRUE,$E$2:$E$63=$E78),V$2:V$63)))))</f>
        <v>8453.81500579165</v>
      </c>
      <c r="W78" s="3" cm="1">
        <f t="array" ref="W78">SUM(IF($A$2:$A$63=$A78,IF($B$2:$B$63=$B78,IF(IF($C78="All",TRUE,$C$2:$C$63=$C78),IF(IF($E78="Total",TRUE,$E$2:$E$63=$E78),W$2:W$63)))))</f>
        <v>7835.3294623790134</v>
      </c>
      <c r="X78" s="3" cm="1">
        <f t="array" ref="X78">SUM(IF($A$2:$A$63=$A78,IF($B$2:$B$63=$B78,IF(IF($C78="All",TRUE,$C$2:$C$63=$C78),IF(IF($E78="Total",TRUE,$E$2:$E$63=$E78),X$2:X$63)))))</f>
        <v>7237.9745207230171</v>
      </c>
      <c r="Y78" s="3" cm="1">
        <f t="array" ref="Y78">SUM(IF($A$2:$A$63=$A78,IF($B$2:$B$63=$B78,IF(IF($C78="All",TRUE,$C$2:$C$63=$C78),IF(IF($E78="Total",TRUE,$E$2:$E$63=$E78),Y$2:Y$63)))))</f>
        <v>6661.9065323929408</v>
      </c>
      <c r="Z78" s="3" cm="1">
        <f t="array" ref="Z78">SUM(IF($A$2:$A$63=$A78,IF($B$2:$B$63=$B78,IF(IF($C78="All",TRUE,$C$2:$C$63=$C78),IF(IF($E78="Total",TRUE,$E$2:$E$63=$E78),Z$2:Z$63)))))</f>
        <v>6137.6868305785829</v>
      </c>
      <c r="AA78" t="s">
        <v>54</v>
      </c>
    </row>
    <row r="79" spans="1:27" hidden="1" outlineLevel="1" x14ac:dyDescent="0.3">
      <c r="A79" t="str">
        <f t="shared" si="8"/>
        <v>GDB</v>
      </c>
      <c r="B79" t="str">
        <f t="shared" si="9"/>
        <v>Demand</v>
      </c>
      <c r="C79" s="59" t="str">
        <f t="shared" si="7"/>
        <v>First Gas</v>
      </c>
      <c r="D79" s="59" t="str">
        <f t="shared" si="7"/>
        <v>All</v>
      </c>
      <c r="E79" s="73" t="str">
        <f t="shared" si="7"/>
        <v>Total</v>
      </c>
      <c r="F79" s="3" cm="1">
        <f t="array" ref="F79">SUM(IF($A$2:$A$63=$A79,IF($B$2:$B$63=$B79,IF(IF($C79="All",TRUE,$C$2:$C$63=$C79),IF(IF($E79="Total",TRUE,$E$2:$E$63=$E79),F$2:F$63)))))</f>
        <v>9436</v>
      </c>
      <c r="G79" s="3" cm="1">
        <f t="array" ref="G79">SUM(IF($A$2:$A$63=$A79,IF($B$2:$B$63=$B79,IF(IF($C79="All",TRUE,$C$2:$C$63=$C79),IF(IF($E79="Total",TRUE,$E$2:$E$63=$E79),G$2:G$63)))))</f>
        <v>9687</v>
      </c>
      <c r="H79" s="3" cm="1">
        <f t="array" ref="H79">SUM(IF($A$2:$A$63=$A79,IF($B$2:$B$63=$B79,IF(IF($C79="All",TRUE,$C$2:$C$63=$C79),IF(IF($E79="Total",TRUE,$E$2:$E$63=$E79),H$2:H$63)))))</f>
        <v>10069.123</v>
      </c>
      <c r="I79" s="3" cm="1">
        <f t="array" ref="I79">SUM(IF($A$2:$A$63=$A79,IF($B$2:$B$63=$B79,IF(IF($C79="All",TRUE,$C$2:$C$63=$C79),IF(IF($E79="Total",TRUE,$E$2:$E$63=$E79),I$2:I$63)))))</f>
        <v>9073.598</v>
      </c>
      <c r="J79" s="3" cm="1">
        <f t="array" ref="J79">SUM(IF($A$2:$A$63=$A79,IF($B$2:$B$63=$B79,IF(IF($C79="All",TRUE,$C$2:$C$63=$C79),IF(IF($E79="Total",TRUE,$E$2:$E$63=$E79),J$2:J$63)))))</f>
        <v>9079.2257531576452</v>
      </c>
      <c r="K79" s="3" cm="1">
        <f t="array" ref="K79">SUM(IF($A$2:$A$63=$A79,IF($B$2:$B$63=$B79,IF(IF($C79="All",TRUE,$C$2:$C$63=$C79),IF(IF($E79="Total",TRUE,$E$2:$E$63=$E79),K$2:K$63)))))</f>
        <v>8908.3379999999997</v>
      </c>
      <c r="L79" s="3" cm="1">
        <f t="array" ref="L79">SUM(IF($A$2:$A$63=$A79,IF($B$2:$B$63=$B79,IF(IF($C79="All",TRUE,$C$2:$C$63=$C79),IF(IF($E79="Total",TRUE,$E$2:$E$63=$E79),L$2:L$63)))))</f>
        <v>9112.6080000000002</v>
      </c>
      <c r="M79" s="3" cm="1">
        <f t="array" ref="M79">SUM(IF($A$2:$A$63=$A79,IF($B$2:$B$63=$B79,IF(IF($C79="All",TRUE,$C$2:$C$63=$C79),IF(IF($E79="Total",TRUE,$E$2:$E$63=$E79),M$2:M$63)))))</f>
        <v>9410.41</v>
      </c>
      <c r="N79" s="3" cm="1">
        <f t="array" ref="N79">SUM(IF($A$2:$A$63=$A79,IF($B$2:$B$63=$B79,IF(IF($C79="All",TRUE,$C$2:$C$63=$C79),IF(IF($E79="Total",TRUE,$E$2:$E$63=$E79),N$2:N$63)))))</f>
        <v>9503</v>
      </c>
      <c r="O79" s="3" cm="1">
        <f t="array" ref="O79">SUM(IF($A$2:$A$63=$A79,IF($B$2:$B$63=$B79,IF(IF($C79="All",TRUE,$C$2:$C$63=$C79),IF(IF($E79="Total",TRUE,$E$2:$E$63=$E79),O$2:O$63)))))</f>
        <v>9431.3100000000013</v>
      </c>
      <c r="P79" s="3" cm="1">
        <f t="array" ref="P79">SUM(IF($A$2:$A$63=$A79,IF($B$2:$B$63=$B79,IF(IF($C79="All",TRUE,$C$2:$C$63=$C79),IF(IF($E79="Total",TRUE,$E$2:$E$63=$E79),P$2:P$63)))))</f>
        <v>8581.878999999999</v>
      </c>
      <c r="Q79" s="3" cm="1">
        <f t="array" ref="Q79">SUM(IF($A$2:$A$63=$A79,IF($B$2:$B$63=$B79,IF(IF($C79="All",TRUE,$C$2:$C$63=$C79),IF(IF($E79="Total",TRUE,$E$2:$E$63=$E79),Q$2:Q$63)))))</f>
        <v>8773.023000000001</v>
      </c>
      <c r="R79" s="3" cm="1">
        <f t="array" ref="R79">SUM(IF($A$2:$A$63=$A79,IF($B$2:$B$63=$B79,IF(IF($C79="All",TRUE,$C$2:$C$63=$C79),IF(IF($E79="Total",TRUE,$E$2:$E$63=$E79),R$2:R$63)))))</f>
        <v>8439.2260947348132</v>
      </c>
      <c r="S79" s="3" cm="1">
        <f t="array" ref="S79">SUM(IF($A$2:$A$63=$A79,IF($B$2:$B$63=$B79,IF(IF($C79="All",TRUE,$C$2:$C$63=$C79),IF(IF($E79="Total",TRUE,$E$2:$E$63=$E79),S$2:S$63)))))</f>
        <v>8284.2167185371745</v>
      </c>
      <c r="T79" s="3" cm="1">
        <f t="array" ref="T79">SUM(IF($A$2:$A$63=$A79,IF($B$2:$B$63=$B79,IF(IF($C79="All",TRUE,$C$2:$C$63=$C79),IF(IF($E79="Total",TRUE,$E$2:$E$63=$E79),T$2:T$63)))))</f>
        <v>8021.2337960420009</v>
      </c>
      <c r="U79" s="3" cm="1">
        <f t="array" ref="U79">SUM(IF($A$2:$A$63=$A79,IF($B$2:$B$63=$B79,IF(IF($C79="All",TRUE,$C$2:$C$63=$C79),IF(IF($E79="Total",TRUE,$E$2:$E$63=$E79),U$2:U$63)))))</f>
        <v>7751.2142039552891</v>
      </c>
      <c r="V79" s="3" cm="1">
        <f t="array" ref="V79">SUM(IF($A$2:$A$63=$A79,IF($B$2:$B$63=$B79,IF(IF($C79="All",TRUE,$C$2:$C$63=$C79),IF(IF($E79="Total",TRUE,$E$2:$E$63=$E79),V$2:V$63)))))</f>
        <v>7419.1455268066247</v>
      </c>
      <c r="W79" s="3" cm="1">
        <f t="array" ref="W79">SUM(IF($A$2:$A$63=$A79,IF($B$2:$B$63=$B79,IF(IF($C79="All",TRUE,$C$2:$C$63=$C79),IF(IF($E79="Total",TRUE,$E$2:$E$63=$E79),W$2:W$63)))))</f>
        <v>7080.4598771337251</v>
      </c>
      <c r="X79" s="3" cm="1">
        <f t="array" ref="X79">SUM(IF($A$2:$A$63=$A79,IF($B$2:$B$63=$B79,IF(IF($C79="All",TRUE,$C$2:$C$63=$C79),IF(IF($E79="Total",TRUE,$E$2:$E$63=$E79),X$2:X$63)))))</f>
        <v>6672.8389631506598</v>
      </c>
      <c r="Y79" s="3" cm="1">
        <f t="array" ref="Y79">SUM(IF($A$2:$A$63=$A79,IF($B$2:$B$63=$B79,IF(IF($C79="All",TRUE,$C$2:$C$63=$C79),IF(IF($E79="Total",TRUE,$E$2:$E$63=$E79),Y$2:Y$63)))))</f>
        <v>6261.2603809132661</v>
      </c>
      <c r="Z79" s="3" cm="1">
        <f t="array" ref="Z79">SUM(IF($A$2:$A$63=$A79,IF($B$2:$B$63=$B79,IF(IF($C79="All",TRUE,$C$2:$C$63=$C79),IF(IF($E79="Total",TRUE,$E$2:$E$63=$E79),Z$2:Z$63)))))</f>
        <v>5876.2769946656899</v>
      </c>
      <c r="AA79" t="s">
        <v>54</v>
      </c>
    </row>
    <row r="80" spans="1:27" hidden="1" outlineLevel="1" x14ac:dyDescent="0.3">
      <c r="A80" t="str">
        <f t="shared" si="8"/>
        <v>GDB</v>
      </c>
      <c r="B80" t="str">
        <f t="shared" si="9"/>
        <v>Demand</v>
      </c>
      <c r="C80" s="59" t="str">
        <f t="shared" si="7"/>
        <v>Powerco</v>
      </c>
      <c r="D80" s="59" t="str">
        <f t="shared" si="7"/>
        <v>All</v>
      </c>
      <c r="E80" s="73" t="str">
        <f t="shared" si="7"/>
        <v>Total</v>
      </c>
      <c r="F80" s="3" cm="1">
        <f t="array" ref="F80">SUM(IF($A$2:$A$63=$A80,IF($B$2:$B$63=$B80,IF(IF($C80="All",TRUE,$C$2:$C$63=$C80),IF(IF($E80="Total",TRUE,$E$2:$E$63=$E80),F$2:F$63)))))</f>
        <v>8744.9070000000011</v>
      </c>
      <c r="G80" s="3" cm="1">
        <f t="array" ref="G80">SUM(IF($A$2:$A$63=$A80,IF($B$2:$B$63=$B80,IF(IF($C80="All",TRUE,$C$2:$C$63=$C80),IF(IF($E80="Total",TRUE,$E$2:$E$63=$E80),G$2:G$63)))))</f>
        <v>8902.9529999999995</v>
      </c>
      <c r="H80" s="3" cm="1">
        <f t="array" ref="H80">SUM(IF($A$2:$A$63=$A80,IF($B$2:$B$63=$B80,IF(IF($C80="All",TRUE,$C$2:$C$63=$C80),IF(IF($E80="Total",TRUE,$E$2:$E$63=$E80),H$2:H$63)))))</f>
        <v>9168.8719999999994</v>
      </c>
      <c r="I80" s="3" cm="1">
        <f t="array" ref="I80">SUM(IF($A$2:$A$63=$A80,IF($B$2:$B$63=$B80,IF(IF($C80="All",TRUE,$C$2:$C$63=$C80),IF(IF($E80="Total",TRUE,$E$2:$E$63=$E80),I$2:I$63)))))</f>
        <v>8438.4159999999993</v>
      </c>
      <c r="J80" s="3" cm="1">
        <f t="array" ref="J80">SUM(IF($A$2:$A$63=$A80,IF($B$2:$B$63=$B80,IF(IF($C80="All",TRUE,$C$2:$C$63=$C80),IF(IF($E80="Total",TRUE,$E$2:$E$63=$E80),J$2:J$63)))))</f>
        <v>8723.2829999999994</v>
      </c>
      <c r="K80" s="3" cm="1">
        <f t="array" ref="K80">SUM(IF($A$2:$A$63=$A80,IF($B$2:$B$63=$B80,IF(IF($C80="All",TRUE,$C$2:$C$63=$C80),IF(IF($E80="Total",TRUE,$E$2:$E$63=$E80),K$2:K$63)))))</f>
        <v>8695.5470000000005</v>
      </c>
      <c r="L80" s="3" cm="1">
        <f t="array" ref="L80">SUM(IF($A$2:$A$63=$A80,IF($B$2:$B$63=$B80,IF(IF($C80="All",TRUE,$C$2:$C$63=$C80),IF(IF($E80="Total",TRUE,$E$2:$E$63=$E80),L$2:L$63)))))</f>
        <v>8853.4500000000007</v>
      </c>
      <c r="M80" s="3" cm="1">
        <f t="array" ref="M80">SUM(IF($A$2:$A$63=$A80,IF($B$2:$B$63=$B80,IF(IF($C80="All",TRUE,$C$2:$C$63=$C80),IF(IF($E80="Total",TRUE,$E$2:$E$63=$E80),M$2:M$63)))))</f>
        <v>8802.3520000000008</v>
      </c>
      <c r="N80" s="3" cm="1">
        <f t="array" ref="N80">SUM(IF($A$2:$A$63=$A80,IF($B$2:$B$63=$B80,IF(IF($C80="All",TRUE,$C$2:$C$63=$C80),IF(IF($E80="Total",TRUE,$E$2:$E$63=$E80),N$2:N$63)))))</f>
        <v>8972.2720000000008</v>
      </c>
      <c r="O80" s="3" cm="1">
        <f t="array" ref="O80">SUM(IF($A$2:$A$63=$A80,IF($B$2:$B$63=$B80,IF(IF($C80="All",TRUE,$C$2:$C$63=$C80),IF(IF($E80="Total",TRUE,$E$2:$E$63=$E80),O$2:O$63)))))</f>
        <v>8626.116</v>
      </c>
      <c r="P80" s="3" cm="1">
        <f t="array" ref="P80">SUM(IF($A$2:$A$63=$A80,IF($B$2:$B$63=$B80,IF(IF($C80="All",TRUE,$C$2:$C$63=$C80),IF(IF($E80="Total",TRUE,$E$2:$E$63=$E80),P$2:P$63)))))</f>
        <v>8151.0770000000002</v>
      </c>
      <c r="Q80" s="3" cm="1">
        <f t="array" ref="Q80">SUM(IF($A$2:$A$63=$A80,IF($B$2:$B$63=$B80,IF(IF($C80="All",TRUE,$C$2:$C$63=$C80),IF(IF($E80="Total",TRUE,$E$2:$E$63=$E80),Q$2:Q$63)))))</f>
        <v>8217.362000000001</v>
      </c>
      <c r="R80" s="3" cm="1">
        <f t="array" ref="R80">SUM(IF($A$2:$A$63=$A80,IF($B$2:$B$63=$B80,IF(IF($C80="All",TRUE,$C$2:$C$63=$C80),IF(IF($E80="Total",TRUE,$E$2:$E$63=$E80),R$2:R$63)))))</f>
        <v>7958.4560000000001</v>
      </c>
      <c r="S80" s="3" cm="1">
        <f t="array" ref="S80">SUM(IF($A$2:$A$63=$A80,IF($B$2:$B$63=$B80,IF(IF($C80="All",TRUE,$C$2:$C$63=$C80),IF(IF($E80="Total",TRUE,$E$2:$E$63=$E80),S$2:S$63)))))</f>
        <v>8024.902</v>
      </c>
      <c r="T80" s="3" cm="1">
        <f t="array" ref="T80">SUM(IF($A$2:$A$63=$A80,IF($B$2:$B$63=$B80,IF(IF($C80="All",TRUE,$C$2:$C$63=$C80),IF(IF($E80="Total",TRUE,$E$2:$E$63=$E80),T$2:T$63)))))</f>
        <v>7965.9549999999999</v>
      </c>
      <c r="U80" s="3" cm="1">
        <f t="array" ref="U80">SUM(IF($A$2:$A$63=$A80,IF($B$2:$B$63=$B80,IF(IF($C80="All",TRUE,$C$2:$C$63=$C80),IF(IF($E80="Total",TRUE,$E$2:$E$63=$E80),U$2:U$63)))))</f>
        <v>7883.808</v>
      </c>
      <c r="V80" s="3" cm="1">
        <f t="array" ref="V80">SUM(IF($A$2:$A$63=$A80,IF($B$2:$B$63=$B80,IF(IF($C80="All",TRUE,$C$2:$C$63=$C80),IF(IF($E80="Total",TRUE,$E$2:$E$63=$E80),V$2:V$63)))))</f>
        <v>7828.2579999999989</v>
      </c>
      <c r="W80" s="3" cm="1">
        <f t="array" ref="W80">SUM(IF($A$2:$A$63=$A80,IF($B$2:$B$63=$B80,IF(IF($C80="All",TRUE,$C$2:$C$63=$C80),IF(IF($E80="Total",TRUE,$E$2:$E$63=$E80),W$2:W$63)))))</f>
        <v>7731.7010000000009</v>
      </c>
      <c r="X80" s="3" cm="1">
        <f t="array" ref="X80">SUM(IF($A$2:$A$63=$A80,IF($B$2:$B$63=$B80,IF(IF($C80="All",TRUE,$C$2:$C$63=$C80),IF(IF($E80="Total",TRUE,$E$2:$E$63=$E80),X$2:X$63)))))</f>
        <v>7604.8310000000001</v>
      </c>
      <c r="Y80" s="3" cm="1">
        <f t="array" ref="Y80">SUM(IF($A$2:$A$63=$A80,IF($B$2:$B$63=$B80,IF(IF($C80="All",TRUE,$C$2:$C$63=$C80),IF(IF($E80="Total",TRUE,$E$2:$E$63=$E80),Y$2:Y$63)))))</f>
        <v>7448.0860000000002</v>
      </c>
      <c r="Z80" s="3" cm="1">
        <f t="array" ref="Z80">SUM(IF($A$2:$A$63=$A80,IF($B$2:$B$63=$B80,IF(IF($C80="All",TRUE,$C$2:$C$63=$C80),IF(IF($E80="Total",TRUE,$E$2:$E$63=$E80),Z$2:Z$63)))))</f>
        <v>7294.787766573113</v>
      </c>
      <c r="AA80" t="s">
        <v>54</v>
      </c>
    </row>
    <row r="81" spans="1:27" hidden="1" outlineLevel="1" x14ac:dyDescent="0.3">
      <c r="A81" t="str">
        <f t="shared" si="8"/>
        <v>GDB</v>
      </c>
      <c r="B81" t="str">
        <f t="shared" si="9"/>
        <v>Demand</v>
      </c>
      <c r="C81" s="59" t="str">
        <f t="shared" si="7"/>
        <v>GasNet</v>
      </c>
      <c r="D81" s="59" t="str">
        <f t="shared" si="7"/>
        <v>All</v>
      </c>
      <c r="E81" s="73" t="str">
        <f t="shared" si="7"/>
        <v>Total</v>
      </c>
      <c r="F81" s="3" cm="1">
        <f t="array" ref="F81">SUM(IF($A$2:$A$63=$A81,IF($B$2:$B$63=$B81,IF(IF($C81="All",TRUE,$C$2:$C$63=$C81),IF(IF($E81="Total",TRUE,$E$2:$E$63=$E81),F$2:F$63)))))</f>
        <v>1139.75</v>
      </c>
      <c r="G81" s="3" cm="1">
        <f t="array" ref="G81">SUM(IF($A$2:$A$63=$A81,IF($B$2:$B$63=$B81,IF(IF($C81="All",TRUE,$C$2:$C$63=$C81),IF(IF($E81="Total",TRUE,$E$2:$E$63=$E81),G$2:G$63)))))</f>
        <v>1110.75</v>
      </c>
      <c r="H81" s="3" cm="1">
        <f t="array" ref="H81">SUM(IF($A$2:$A$63=$A81,IF($B$2:$B$63=$B81,IF(IF($C81="All",TRUE,$C$2:$C$63=$C81),IF(IF($E81="Total",TRUE,$E$2:$E$63=$E81),H$2:H$63)))))</f>
        <v>1158</v>
      </c>
      <c r="I81" s="3" cm="1">
        <f t="array" ref="I81">SUM(IF($A$2:$A$63=$A81,IF($B$2:$B$63=$B81,IF(IF($C81="All",TRUE,$C$2:$C$63=$C81),IF(IF($E81="Total",TRUE,$E$2:$E$63=$E81),I$2:I$63)))))</f>
        <v>1257.25</v>
      </c>
      <c r="J81" s="3" cm="1">
        <f t="array" ref="J81">SUM(IF($A$2:$A$63=$A81,IF($B$2:$B$63=$B81,IF(IF($C81="All",TRUE,$C$2:$C$63=$C81),IF(IF($E81="Total",TRUE,$E$2:$E$63=$E81),J$2:J$63)))))</f>
        <v>1249.5</v>
      </c>
      <c r="K81" s="3" cm="1">
        <f t="array" ref="K81">SUM(IF($A$2:$A$63=$A81,IF($B$2:$B$63=$B81,IF(IF($C81="All",TRUE,$C$2:$C$63=$C81),IF(IF($E81="Total",TRUE,$E$2:$E$63=$E81),K$2:K$63)))))</f>
        <v>1236.25</v>
      </c>
      <c r="L81" s="3" cm="1">
        <f t="array" ref="L81">SUM(IF($A$2:$A$63=$A81,IF($B$2:$B$63=$B81,IF(IF($C81="All",TRUE,$C$2:$C$63=$C81),IF(IF($E81="Total",TRUE,$E$2:$E$63=$E81),L$2:L$63)))))</f>
        <v>1275.6469999999999</v>
      </c>
      <c r="M81" s="3" cm="1">
        <f t="array" ref="M81">SUM(IF($A$2:$A$63=$A81,IF($B$2:$B$63=$B81,IF(IF($C81="All",TRUE,$C$2:$C$63=$C81),IF(IF($E81="Total",TRUE,$E$2:$E$63=$E81),M$2:M$63)))))</f>
        <v>1277.8015</v>
      </c>
      <c r="N81" s="3" cm="1">
        <f t="array" ref="N81">SUM(IF($A$2:$A$63=$A81,IF($B$2:$B$63=$B81,IF(IF($C81="All",TRUE,$C$2:$C$63=$C81),IF(IF($E81="Total",TRUE,$E$2:$E$63=$E81),N$2:N$63)))))</f>
        <v>1251.414</v>
      </c>
      <c r="O81" s="3" cm="1">
        <f t="array" ref="O81">SUM(IF($A$2:$A$63=$A81,IF($B$2:$B$63=$B81,IF(IF($C81="All",TRUE,$C$2:$C$63=$C81),IF(IF($E81="Total",TRUE,$E$2:$E$63=$E81),O$2:O$63)))))</f>
        <v>1217.7474999999999</v>
      </c>
      <c r="P81" s="3" cm="1">
        <f t="array" ref="P81">SUM(IF($A$2:$A$63=$A81,IF($B$2:$B$63=$B81,IF(IF($C81="All",TRUE,$C$2:$C$63=$C81),IF(IF($E81="Total",TRUE,$E$2:$E$63=$E81),P$2:P$63)))))</f>
        <v>1203.8626088318499</v>
      </c>
      <c r="Q81" s="3" cm="1">
        <f t="array" ref="Q81">SUM(IF($A$2:$A$63=$A81,IF($B$2:$B$63=$B81,IF(IF($C81="All",TRUE,$C$2:$C$63=$C81),IF(IF($E81="Total",TRUE,$E$2:$E$63=$E81),Q$2:Q$63)))))</f>
        <v>1210.08782649555</v>
      </c>
      <c r="R81" s="3" cm="1">
        <f t="array" ref="R81">SUM(IF($A$2:$A$63=$A81,IF($B$2:$B$63=$B81,IF(IF($C81="All",TRUE,$C$2:$C$63=$C81),IF(IF($E81="Total",TRUE,$E$2:$E$63=$E81),R$2:R$63)))))</f>
        <v>1172.75</v>
      </c>
      <c r="S81" s="3" cm="1">
        <f t="array" ref="S81">SUM(IF($A$2:$A$63=$A81,IF($B$2:$B$63=$B81,IF(IF($C81="All",TRUE,$C$2:$C$63=$C81),IF(IF($E81="Total",TRUE,$E$2:$E$63=$E81),S$2:S$63)))))</f>
        <v>1160.5</v>
      </c>
      <c r="T81" s="3" cm="1">
        <f t="array" ref="T81">SUM(IF($A$2:$A$63=$A81,IF($B$2:$B$63=$B81,IF(IF($C81="All",TRUE,$C$2:$C$63=$C81),IF(IF($E81="Total",TRUE,$E$2:$E$63=$E81),T$2:T$63)))))</f>
        <v>1150.75</v>
      </c>
      <c r="U81" s="3" cm="1">
        <f t="array" ref="U81">SUM(IF($A$2:$A$63=$A81,IF($B$2:$B$63=$B81,IF(IF($C81="All",TRUE,$C$2:$C$63=$C81),IF(IF($E81="Total",TRUE,$E$2:$E$63=$E81),U$2:U$63)))))</f>
        <v>1141.25</v>
      </c>
      <c r="V81" s="3" cm="1">
        <f t="array" ref="V81">SUM(IF($A$2:$A$63=$A81,IF($B$2:$B$63=$B81,IF(IF($C81="All",TRUE,$C$2:$C$63=$C81),IF(IF($E81="Total",TRUE,$E$2:$E$63=$E81),V$2:V$63)))))</f>
        <v>1130.75</v>
      </c>
      <c r="W81" s="3" cm="1">
        <f t="array" ref="W81">SUM(IF($A$2:$A$63=$A81,IF($B$2:$B$63=$B81,IF(IF($C81="All",TRUE,$C$2:$C$63=$C81),IF(IF($E81="Total",TRUE,$E$2:$E$63=$E81),W$2:W$63)))))</f>
        <v>1121.7678729037953</v>
      </c>
      <c r="X81" s="3" cm="1">
        <f t="array" ref="X81">SUM(IF($A$2:$A$63=$A81,IF($B$2:$B$63=$B81,IF(IF($C81="All",TRUE,$C$2:$C$63=$C81),IF(IF($E81="Total",TRUE,$E$2:$E$63=$E81),X$2:X$63)))))</f>
        <v>1112.8570954491315</v>
      </c>
      <c r="Y81" s="3" cm="1">
        <f t="array" ref="Y81">SUM(IF($A$2:$A$63=$A81,IF($B$2:$B$63=$B81,IF(IF($C81="All",TRUE,$C$2:$C$63=$C81),IF(IF($E81="Total",TRUE,$E$2:$E$63=$E81),Y$2:Y$63)))))</f>
        <v>1104.0171008692178</v>
      </c>
      <c r="Z81" s="3" cm="1">
        <f t="array" ref="Z81">SUM(IF($A$2:$A$63=$A81,IF($B$2:$B$63=$B81,IF(IF($C81="All",TRUE,$C$2:$C$63=$C81),IF(IF($E81="Total",TRUE,$E$2:$E$63=$E81),Z$2:Z$63)))))</f>
        <v>1095.2602140092513</v>
      </c>
      <c r="AA81" t="s">
        <v>54</v>
      </c>
    </row>
    <row r="82" spans="1:27" hidden="1" outlineLevel="1" x14ac:dyDescent="0.3">
      <c r="A82" t="str">
        <f t="shared" si="8"/>
        <v>GDB</v>
      </c>
      <c r="B82" t="str">
        <f t="shared" si="9"/>
        <v>Demand</v>
      </c>
      <c r="C82" s="59" t="str">
        <f t="shared" si="7"/>
        <v>All</v>
      </c>
      <c r="D82" s="59" t="str">
        <f t="shared" si="7"/>
        <v>All</v>
      </c>
      <c r="E82" s="73" t="str">
        <f t="shared" si="7"/>
        <v>Res</v>
      </c>
      <c r="F82" s="3" cm="1">
        <f t="array" ref="F82">SUM(IF($A$2:$A$63=$A82,IF($B$2:$B$63=$B82,IF(IF($C82="All",TRUE,$C$2:$C$63=$C82),IF(IF($E82="Total",TRUE,$E$2:$E$63=$E82),F$2:F$63)))))</f>
        <v>6610.6539999999995</v>
      </c>
      <c r="G82" s="3" cm="1">
        <f t="array" ref="G82">SUM(IF($A$2:$A$63=$A82,IF($B$2:$B$63=$B82,IF(IF($C82="All",TRUE,$C$2:$C$63=$C82),IF(IF($E82="Total",TRUE,$E$2:$E$63=$E82),G$2:G$63)))))</f>
        <v>6558.3824999999997</v>
      </c>
      <c r="H82" s="3" cm="1">
        <f t="array" ref="H82">SUM(IF($A$2:$A$63=$A82,IF($B$2:$B$63=$B82,IF(IF($C82="All",TRUE,$C$2:$C$63=$C82),IF(IF($E82="Total",TRUE,$E$2:$E$63=$E82),H$2:H$63)))))</f>
        <v>6871.844000000001</v>
      </c>
      <c r="I82" s="3" cm="1">
        <f t="array" ref="I82">SUM(IF($A$2:$A$63=$A82,IF($B$2:$B$63=$B82,IF(IF($C82="All",TRUE,$C$2:$C$63=$C82),IF(IF($E82="Total",TRUE,$E$2:$E$63=$E82),I$2:I$63)))))</f>
        <v>6722.58925</v>
      </c>
      <c r="J82" s="3" cm="1">
        <f t="array" ref="J82">SUM(IF($A$2:$A$63=$A82,IF($B$2:$B$63=$B82,IF(IF($C82="All",TRUE,$C$2:$C$63=$C82),IF(IF($E82="Total",TRUE,$E$2:$E$63=$E82),J$2:J$63)))))</f>
        <v>7091.6573431849101</v>
      </c>
      <c r="K82" s="3" cm="1">
        <f t="array" ref="K82">SUM(IF($A$2:$A$63=$A82,IF($B$2:$B$63=$B82,IF(IF($C82="All",TRUE,$C$2:$C$63=$C82),IF(IF($E82="Total",TRUE,$E$2:$E$63=$E82),K$2:K$63)))))</f>
        <v>7030.2945</v>
      </c>
      <c r="L82" s="3" cm="1">
        <f t="array" ref="L82">SUM(IF($A$2:$A$63=$A82,IF($B$2:$B$63=$B82,IF(IF($C82="All",TRUE,$C$2:$C$63=$C82),IF(IF($E82="Total",TRUE,$E$2:$E$63=$E82),L$2:L$63)))))</f>
        <v>7077.7169999999996</v>
      </c>
      <c r="M82" s="3" cm="1">
        <f t="array" ref="M82">SUM(IF($A$2:$A$63=$A82,IF($B$2:$B$63=$B82,IF(IF($C82="All",TRUE,$C$2:$C$63=$C82),IF(IF($E82="Total",TRUE,$E$2:$E$63=$E82),M$2:M$63)))))</f>
        <v>7292.5645000000004</v>
      </c>
      <c r="N82" s="3" cm="1">
        <f t="array" ref="N82">SUM(IF($A$2:$A$63=$A82,IF($B$2:$B$63=$B82,IF(IF($C82="All",TRUE,$C$2:$C$63=$C82),IF(IF($E82="Total",TRUE,$E$2:$E$63=$E82),N$2:N$63)))))</f>
        <v>7212.1205</v>
      </c>
      <c r="O82" s="3" cm="1">
        <f t="array" ref="O82">SUM(IF($A$2:$A$63=$A82,IF($B$2:$B$63=$B82,IF(IF($C82="All",TRUE,$C$2:$C$63=$C82),IF(IF($E82="Total",TRUE,$E$2:$E$63=$E82),O$2:O$63)))))</f>
        <v>6859.1457499999997</v>
      </c>
      <c r="P82" s="3" cm="1">
        <f t="array" ref="P82">SUM(IF($A$2:$A$63=$A82,IF($B$2:$B$63=$B82,IF(IF($C82="All",TRUE,$C$2:$C$63=$C82),IF(IF($E82="Total",TRUE,$E$2:$E$63=$E82),P$2:P$63)))))</f>
        <v>6838.4918453631944</v>
      </c>
      <c r="Q82" s="3" cm="1">
        <f t="array" ref="Q82">SUM(IF($A$2:$A$63=$A82,IF($B$2:$B$63=$B82,IF(IF($C82="All",TRUE,$C$2:$C$63=$C82),IF(IF($E82="Total",TRUE,$E$2:$E$63=$E82),Q$2:Q$63)))))</f>
        <v>6815.6786493171912</v>
      </c>
      <c r="R82" s="3" cm="1">
        <f t="array" ref="R82">SUM(IF($A$2:$A$63=$A82,IF($B$2:$B$63=$B82,IF(IF($C82="All",TRUE,$C$2:$C$63=$C82),IF(IF($E82="Total",TRUE,$E$2:$E$63=$E82),R$2:R$63)))))</f>
        <v>6732.1425956958055</v>
      </c>
      <c r="S82" s="3" cm="1">
        <f t="array" ref="S82">SUM(IF($A$2:$A$63=$A82,IF($B$2:$B$63=$B82,IF(IF($C82="All",TRUE,$C$2:$C$63=$C82),IF(IF($E82="Total",TRUE,$E$2:$E$63=$E82),S$2:S$63)))))</f>
        <v>6636.3015893486499</v>
      </c>
      <c r="T82" s="3" cm="1">
        <f t="array" ref="T82">SUM(IF($A$2:$A$63=$A82,IF($B$2:$B$63=$B82,IF(IF($C82="All",TRUE,$C$2:$C$63=$C82),IF(IF($E82="Total",TRUE,$E$2:$E$63=$E82),T$2:T$63)))))</f>
        <v>6534.0085948285387</v>
      </c>
      <c r="U82" s="3" cm="1">
        <f t="array" ref="U82">SUM(IF($A$2:$A$63=$A82,IF($B$2:$B$63=$B82,IF(IF($C82="All",TRUE,$C$2:$C$63=$C82),IF(IF($E82="Total",TRUE,$E$2:$E$63=$E82),U$2:U$63)))))</f>
        <v>6421.7774820386139</v>
      </c>
      <c r="V82" s="3" cm="1">
        <f t="array" ref="V82">SUM(IF($A$2:$A$63=$A82,IF($B$2:$B$63=$B82,IF(IF($C82="All",TRUE,$C$2:$C$63=$C82),IF(IF($E82="Total",TRUE,$E$2:$E$63=$E82),V$2:V$63)))))</f>
        <v>6304.2933227914755</v>
      </c>
      <c r="W82" s="3" cm="1">
        <f t="array" ref="W82">SUM(IF($A$2:$A$63=$A82,IF($B$2:$B$63=$B82,IF(IF($C82="All",TRUE,$C$2:$C$63=$C82),IF(IF($E82="Total",TRUE,$E$2:$E$63=$E82),W$2:W$63)))))</f>
        <v>6177.9312066051853</v>
      </c>
      <c r="X82" s="3" cm="1">
        <f t="array" ref="X82">SUM(IF($A$2:$A$63=$A82,IF($B$2:$B$63=$B82,IF(IF($C82="All",TRUE,$C$2:$C$63=$C82),IF(IF($E82="Total",TRUE,$E$2:$E$63=$E82),X$2:X$63)))))</f>
        <v>6044.2224532025284</v>
      </c>
      <c r="Y82" s="3" cm="1">
        <f t="array" ref="Y82">SUM(IF($A$2:$A$63=$A82,IF($B$2:$B$63=$B82,IF(IF($C82="All",TRUE,$C$2:$C$63=$C82),IF(IF($E82="Total",TRUE,$E$2:$E$63=$E82),Y$2:Y$63)))))</f>
        <v>5901.0941226025316</v>
      </c>
      <c r="Z82" s="3" cm="1">
        <f t="array" ref="Z82">SUM(IF($A$2:$A$63=$A82,IF($B$2:$B$63=$B82,IF(IF($C82="All",TRUE,$C$2:$C$63=$C82),IF(IF($E82="Total",TRUE,$E$2:$E$63=$E82),Z$2:Z$63)))))</f>
        <v>5761.908338942746</v>
      </c>
      <c r="AA82" t="s">
        <v>54</v>
      </c>
    </row>
    <row r="83" spans="1:27" hidden="1" outlineLevel="1" x14ac:dyDescent="0.3">
      <c r="A83" t="str">
        <f t="shared" si="8"/>
        <v>GDB</v>
      </c>
      <c r="B83" t="str">
        <f t="shared" si="9"/>
        <v>Demand</v>
      </c>
      <c r="C83" s="59" t="str">
        <f t="shared" si="7"/>
        <v>All</v>
      </c>
      <c r="D83" s="59" t="str">
        <f t="shared" si="7"/>
        <v>All</v>
      </c>
      <c r="E83" s="73" t="str">
        <f t="shared" si="7"/>
        <v>Com</v>
      </c>
      <c r="F83" s="3" cm="1">
        <f t="array" ref="F83">SUM(IF($A$2:$A$63=$A83,IF($B$2:$B$63=$B83,IF(IF($C83="All",TRUE,$C$2:$C$63=$C83),IF(IF($E83="Total",TRUE,$E$2:$E$63=$E83),F$2:F$63)))))</f>
        <v>5586.0880000000006</v>
      </c>
      <c r="G83" s="3" cm="1">
        <f t="array" ref="G83">SUM(IF($A$2:$A$63=$A83,IF($B$2:$B$63=$B83,IF(IF($C83="All",TRUE,$C$2:$C$63=$C83),IF(IF($E83="Total",TRUE,$E$2:$E$63=$E83),G$2:G$63)))))</f>
        <v>5863.8652499999989</v>
      </c>
      <c r="H83" s="3" cm="1">
        <f t="array" ref="H83">SUM(IF($A$2:$A$63=$A83,IF($B$2:$B$63=$B83,IF(IF($C83="All",TRUE,$C$2:$C$63=$C83),IF(IF($E83="Total",TRUE,$E$2:$E$63=$E83),H$2:H$63)))))</f>
        <v>6239.2979999999998</v>
      </c>
      <c r="I83" s="3" cm="1">
        <f t="array" ref="I83">SUM(IF($A$2:$A$63=$A83,IF($B$2:$B$63=$B83,IF(IF($C83="All",TRUE,$C$2:$C$63=$C83),IF(IF($E83="Total",TRUE,$E$2:$E$63=$E83),I$2:I$63)))))</f>
        <v>6313.151249999999</v>
      </c>
      <c r="J83" s="3" cm="1">
        <f t="array" ref="J83">SUM(IF($A$2:$A$63=$A83,IF($B$2:$B$63=$B83,IF(IF($C83="All",TRUE,$C$2:$C$63=$C83),IF(IF($E83="Total",TRUE,$E$2:$E$63=$E83),J$2:J$63)))))</f>
        <v>6683.9518476652529</v>
      </c>
      <c r="K83" s="3" cm="1">
        <f t="array" ref="K83">SUM(IF($A$2:$A$63=$A83,IF($B$2:$B$63=$B83,IF(IF($C83="All",TRUE,$C$2:$C$63=$C83),IF(IF($E83="Total",TRUE,$E$2:$E$63=$E83),K$2:K$63)))))</f>
        <v>6799.84</v>
      </c>
      <c r="L83" s="3" cm="1">
        <f t="array" ref="L83">SUM(IF($A$2:$A$63=$A83,IF($B$2:$B$63=$B83,IF(IF($C83="All",TRUE,$C$2:$C$63=$C83),IF(IF($E83="Total",TRUE,$E$2:$E$63=$E83),L$2:L$63)))))</f>
        <v>6782.1137500000004</v>
      </c>
      <c r="M83" s="3" cm="1">
        <f t="array" ref="M83">SUM(IF($A$2:$A$63=$A83,IF($B$2:$B$63=$B83,IF(IF($C83="All",TRUE,$C$2:$C$63=$C83),IF(IF($E83="Total",TRUE,$E$2:$E$63=$E83),M$2:M$63)))))</f>
        <v>6470.755000000001</v>
      </c>
      <c r="N83" s="3" cm="1">
        <f t="array" ref="N83">SUM(IF($A$2:$A$63=$A83,IF($B$2:$B$63=$B83,IF(IF($C83="All",TRUE,$C$2:$C$63=$C83),IF(IF($E83="Total",TRUE,$E$2:$E$63=$E83),N$2:N$63)))))</f>
        <v>6535.8462500000005</v>
      </c>
      <c r="O83" s="3" cm="1">
        <f t="array" ref="O83">SUM(IF($A$2:$A$63=$A83,IF($B$2:$B$63=$B83,IF(IF($C83="All",TRUE,$C$2:$C$63=$C83),IF(IF($E83="Total",TRUE,$E$2:$E$63=$E83),O$2:O$63)))))</f>
        <v>6330.5249999999996</v>
      </c>
      <c r="P83" s="3" cm="1">
        <f t="array" ref="P83">SUM(IF($A$2:$A$63=$A83,IF($B$2:$B$63=$B83,IF(IF($C83="All",TRUE,$C$2:$C$63=$C83),IF(IF($E83="Total",TRUE,$E$2:$E$63=$E83),P$2:P$63)))))</f>
        <v>6527.859819111608</v>
      </c>
      <c r="Q83" s="3" cm="1">
        <f t="array" ref="Q83">SUM(IF($A$2:$A$63=$A83,IF($B$2:$B$63=$B83,IF(IF($C83="All",TRUE,$C$2:$C$63=$C83),IF(IF($E83="Total",TRUE,$E$2:$E$63=$E83),Q$2:Q$63)))))</f>
        <v>6584.9215314174089</v>
      </c>
      <c r="R83" s="3" cm="1">
        <f t="array" ref="R83">SUM(IF($A$2:$A$63=$A83,IF($B$2:$B$63=$B83,IF(IF($C83="All",TRUE,$C$2:$C$63=$C83),IF(IF($E83="Total",TRUE,$E$2:$E$63=$E83),R$2:R$63)))))</f>
        <v>6217.4731376920054</v>
      </c>
      <c r="S83" s="3" cm="1">
        <f t="array" ref="S83">SUM(IF($A$2:$A$63=$A83,IF($B$2:$B$63=$B83,IF(IF($C83="All",TRUE,$C$2:$C$63=$C83),IF(IF($E83="Total",TRUE,$E$2:$E$63=$E83),S$2:S$63)))))</f>
        <v>5945.1586150637186</v>
      </c>
      <c r="T83" s="3" cm="1">
        <f t="array" ref="T83">SUM(IF($A$2:$A$63=$A83,IF($B$2:$B$63=$B83,IF(IF($C83="All",TRUE,$C$2:$C$63=$C83),IF(IF($E83="Total",TRUE,$E$2:$E$63=$E83),T$2:T$63)))))</f>
        <v>5668.2642335248383</v>
      </c>
      <c r="U83" s="3" cm="1">
        <f t="array" ref="U83">SUM(IF($A$2:$A$63=$A83,IF($B$2:$B$63=$B83,IF(IF($C83="All",TRUE,$C$2:$C$63=$C83),IF(IF($E83="Total",TRUE,$E$2:$E$63=$E83),U$2:U$63)))))</f>
        <v>5425.6707201162426</v>
      </c>
      <c r="V83" s="3" cm="1">
        <f t="array" ref="V83">SUM(IF($A$2:$A$63=$A83,IF($B$2:$B$63=$B83,IF(IF($C83="All",TRUE,$C$2:$C$63=$C83),IF(IF($E83="Total",TRUE,$E$2:$E$63=$E83),V$2:V$63)))))</f>
        <v>5185.8736982295659</v>
      </c>
      <c r="W83" s="3" cm="1">
        <f t="array" ref="W83">SUM(IF($A$2:$A$63=$A83,IF($B$2:$B$63=$B83,IF(IF($C83="All",TRUE,$C$2:$C$63=$C83),IF(IF($E83="Total",TRUE,$E$2:$E$63=$E83),W$2:W$63)))))</f>
        <v>4942.8621455751354</v>
      </c>
      <c r="X83" s="3" cm="1">
        <f t="array" ref="X83">SUM(IF($A$2:$A$63=$A83,IF($B$2:$B$63=$B83,IF(IF($C83="All",TRUE,$C$2:$C$63=$C83),IF(IF($E83="Total",TRUE,$E$2:$E$63=$E83),X$2:X$63)))))</f>
        <v>4685.1799825980024</v>
      </c>
      <c r="Y83" s="3" cm="1">
        <f t="array" ref="Y83">SUM(IF($A$2:$A$63=$A83,IF($B$2:$B$63=$B83,IF(IF($C83="All",TRUE,$C$2:$C$63=$C83),IF(IF($E83="Total",TRUE,$E$2:$E$63=$E83),Y$2:Y$63)))))</f>
        <v>4424.0480632764147</v>
      </c>
      <c r="Z83" s="3" cm="1">
        <f t="array" ref="Z83">SUM(IF($A$2:$A$63=$A83,IF($B$2:$B$63=$B83,IF(IF($C83="All",TRUE,$C$2:$C$63=$C83),IF(IF($E83="Total",TRUE,$E$2:$E$63=$E83),Z$2:Z$63)))))</f>
        <v>4180.9146412187838</v>
      </c>
      <c r="AA83" t="s">
        <v>54</v>
      </c>
    </row>
    <row r="84" spans="1:27" hidden="1" outlineLevel="1" x14ac:dyDescent="0.3">
      <c r="A84" t="str">
        <f t="shared" si="8"/>
        <v>GDB</v>
      </c>
      <c r="B84" t="str">
        <f t="shared" si="9"/>
        <v>Demand</v>
      </c>
      <c r="C84" s="59" t="str">
        <f t="shared" si="7"/>
        <v>All</v>
      </c>
      <c r="D84" s="59" t="str">
        <f t="shared" si="7"/>
        <v>All</v>
      </c>
      <c r="E84" s="73" t="str">
        <f t="shared" si="7"/>
        <v>Ind</v>
      </c>
      <c r="F84" s="3" cm="1">
        <f t="array" ref="F84">SUM(IF($A$2:$A$63=$A84,IF($B$2:$B$63=$B84,IF(IF($C84="All",TRUE,$C$2:$C$63=$C84),IF(IF($E84="Total",TRUE,$E$2:$E$63=$E84),F$2:F$63)))))</f>
        <v>19110.665000000001</v>
      </c>
      <c r="G84" s="3" cm="1">
        <f t="array" ref="G84">SUM(IF($A$2:$A$63=$A84,IF($B$2:$B$63=$B84,IF(IF($C84="All",TRUE,$C$2:$C$63=$C84),IF(IF($E84="Total",TRUE,$E$2:$E$63=$E84),G$2:G$63)))))</f>
        <v>19403.037</v>
      </c>
      <c r="H84" s="3" cm="1">
        <f t="array" ref="H84">SUM(IF($A$2:$A$63=$A84,IF($B$2:$B$63=$B84,IF(IF($C84="All",TRUE,$C$2:$C$63=$C84),IF(IF($E84="Total",TRUE,$E$2:$E$63=$E84),H$2:H$63)))))</f>
        <v>19957.500499999998</v>
      </c>
      <c r="I84" s="3" cm="1">
        <f t="array" ref="I84">SUM(IF($A$2:$A$63=$A84,IF($B$2:$B$63=$B84,IF(IF($C84="All",TRUE,$C$2:$C$63=$C84),IF(IF($E84="Total",TRUE,$E$2:$E$63=$E84),I$2:I$63)))))</f>
        <v>19530.616750000001</v>
      </c>
      <c r="J84" s="3" cm="1">
        <f t="array" ref="J84">SUM(IF($A$2:$A$63=$A84,IF($B$2:$B$63=$B84,IF(IF($C84="All",TRUE,$C$2:$C$63=$C84),IF(IF($E84="Total",TRUE,$E$2:$E$63=$E84),J$2:J$63)))))</f>
        <v>19433.404812307479</v>
      </c>
      <c r="K84" s="3" cm="1">
        <f t="array" ref="K84">SUM(IF($A$2:$A$63=$A84,IF($B$2:$B$63=$B84,IF(IF($C84="All",TRUE,$C$2:$C$63=$C84),IF(IF($E84="Total",TRUE,$E$2:$E$63=$E84),K$2:K$63)))))</f>
        <v>19317.384750000001</v>
      </c>
      <c r="L84" s="3" cm="1">
        <f t="array" ref="L84">SUM(IF($A$2:$A$63=$A84,IF($B$2:$B$63=$B84,IF(IF($C84="All",TRUE,$C$2:$C$63=$C84),IF(IF($E84="Total",TRUE,$E$2:$E$63=$E84),L$2:L$63)))))</f>
        <v>19703.498</v>
      </c>
      <c r="M84" s="3" cm="1">
        <f t="array" ref="M84">SUM(IF($A$2:$A$63=$A84,IF($B$2:$B$63=$B84,IF(IF($C84="All",TRUE,$C$2:$C$63=$C84),IF(IF($E84="Total",TRUE,$E$2:$E$63=$E84),M$2:M$63)))))</f>
        <v>19771.541250000002</v>
      </c>
      <c r="N84" s="3" cm="1">
        <f t="array" ref="N84">SUM(IF($A$2:$A$63=$A84,IF($B$2:$B$63=$B84,IF(IF($C84="All",TRUE,$C$2:$C$63=$C84),IF(IF($E84="Total",TRUE,$E$2:$E$63=$E84),N$2:N$63)))))</f>
        <v>19625.470000000005</v>
      </c>
      <c r="O84" s="3" cm="1">
        <f t="array" ref="O84">SUM(IF($A$2:$A$63=$A84,IF($B$2:$B$63=$B84,IF(IF($C84="All",TRUE,$C$2:$C$63=$C84),IF(IF($E84="Total",TRUE,$E$2:$E$63=$E84),O$2:O$63)))))</f>
        <v>19178.975749999998</v>
      </c>
      <c r="P84" s="3" cm="1">
        <f t="array" ref="P84">SUM(IF($A$2:$A$63=$A84,IF($B$2:$B$63=$B84,IF(IF($C84="All",TRUE,$C$2:$C$63=$C84),IF(IF($E84="Total",TRUE,$E$2:$E$63=$E84),P$2:P$63)))))</f>
        <v>17854.762194357045</v>
      </c>
      <c r="Q84" s="3" cm="1">
        <f t="array" ref="Q84">SUM(IF($A$2:$A$63=$A84,IF($B$2:$B$63=$B84,IF(IF($C84="All",TRUE,$C$2:$C$63=$C84),IF(IF($E84="Total",TRUE,$E$2:$E$63=$E84),Q$2:Q$63)))))</f>
        <v>17448.002396010943</v>
      </c>
      <c r="R84" s="3" cm="1">
        <f t="array" ref="R84">SUM(IF($A$2:$A$63=$A84,IF($B$2:$B$63=$B84,IF(IF($C84="All",TRUE,$C$2:$C$63=$C84),IF(IF($E84="Total",TRUE,$E$2:$E$63=$E84),R$2:R$63)))))</f>
        <v>16290.334749911461</v>
      </c>
      <c r="S84" s="3" cm="1">
        <f t="array" ref="S84">SUM(IF($A$2:$A$63=$A84,IF($B$2:$B$63=$B84,IF(IF($C84="All",TRUE,$C$2:$C$63=$C84),IF(IF($E84="Total",TRUE,$E$2:$E$63=$E84),S$2:S$63)))))</f>
        <v>15522.001620153218</v>
      </c>
      <c r="T84" s="3" cm="1">
        <f t="array" ref="T84">SUM(IF($A$2:$A$63=$A84,IF($B$2:$B$63=$B84,IF(IF($C84="All",TRUE,$C$2:$C$63=$C84),IF(IF($E84="Total",TRUE,$E$2:$E$63=$E84),T$2:T$63)))))</f>
        <v>14723.088678273427</v>
      </c>
      <c r="U84" s="3" cm="1">
        <f t="array" ref="U84">SUM(IF($A$2:$A$63=$A84,IF($B$2:$B$63=$B84,IF(IF($C84="All",TRUE,$C$2:$C$63=$C84),IF(IF($E84="Total",TRUE,$E$2:$E$63=$E84),U$2:U$63)))))</f>
        <v>14034.984087409939</v>
      </c>
      <c r="V84" s="3" cm="1">
        <f t="array" ref="V84">SUM(IF($A$2:$A$63=$A84,IF($B$2:$B$63=$B84,IF(IF($C84="All",TRUE,$C$2:$C$63=$C84),IF(IF($E84="Total",TRUE,$E$2:$E$63=$E84),V$2:V$63)))))</f>
        <v>13341.801511577232</v>
      </c>
      <c r="W84" s="3" cm="1">
        <f t="array" ref="W84">SUM(IF($A$2:$A$63=$A84,IF($B$2:$B$63=$B84,IF(IF($C84="All",TRUE,$C$2:$C$63=$C84),IF(IF($E84="Total",TRUE,$E$2:$E$63=$E84),W$2:W$63)))))</f>
        <v>12648.464860236214</v>
      </c>
      <c r="X84" s="3" cm="1">
        <f t="array" ref="X84">SUM(IF($A$2:$A$63=$A84,IF($B$2:$B$63=$B84,IF(IF($C84="All",TRUE,$C$2:$C$63=$C84),IF(IF($E84="Total",TRUE,$E$2:$E$63=$E84),X$2:X$63)))))</f>
        <v>11899.099143522277</v>
      </c>
      <c r="Y84" s="3" cm="1">
        <f t="array" ref="Y84">SUM(IF($A$2:$A$63=$A84,IF($B$2:$B$63=$B84,IF(IF($C84="All",TRUE,$C$2:$C$63=$C84),IF(IF($E84="Total",TRUE,$E$2:$E$63=$E84),Y$2:Y$63)))))</f>
        <v>11150.127828296478</v>
      </c>
      <c r="Z84" s="3" cm="1">
        <f t="array" ref="Z84">SUM(IF($A$2:$A$63=$A84,IF($B$2:$B$63=$B84,IF(IF($C84="All",TRUE,$C$2:$C$63=$C84),IF(IF($E84="Total",TRUE,$E$2:$E$63=$E84),Z$2:Z$63)))))</f>
        <v>10461.188825665107</v>
      </c>
      <c r="AA84" t="s">
        <v>54</v>
      </c>
    </row>
    <row r="85" spans="1:27" hidden="1" outlineLevel="1" x14ac:dyDescent="0.3">
      <c r="A85" t="str">
        <f t="shared" si="8"/>
        <v>GDB</v>
      </c>
      <c r="B85" t="str">
        <f t="shared" si="9"/>
        <v>Demand</v>
      </c>
      <c r="C85" s="59" t="str">
        <f t="shared" si="7"/>
        <v>All</v>
      </c>
      <c r="D85" s="59" t="str">
        <f t="shared" si="7"/>
        <v>All</v>
      </c>
      <c r="E85" s="73" t="str">
        <f t="shared" si="7"/>
        <v>Total</v>
      </c>
      <c r="F85" s="3" cm="1">
        <f t="array" ref="F85">SUM(IF($A$2:$A$63=$A85,IF($B$2:$B$63=$B85,IF(IF($C85="All",TRUE,$C$2:$C$63=$C85),IF(IF($E85="Total",TRUE,$E$2:$E$63=$E85),F$2:F$63)))))</f>
        <v>31307.406999999999</v>
      </c>
      <c r="G85" s="3" cm="1">
        <f t="array" ref="G85">SUM(IF($A$2:$A$63=$A85,IF($B$2:$B$63=$B85,IF(IF($C85="All",TRUE,$C$2:$C$63=$C85),IF(IF($E85="Total",TRUE,$E$2:$E$63=$E85),G$2:G$63)))))</f>
        <v>31825.284749999999</v>
      </c>
      <c r="H85" s="3" cm="1">
        <f t="array" ref="H85">SUM(IF($A$2:$A$63=$A85,IF($B$2:$B$63=$B85,IF(IF($C85="All",TRUE,$C$2:$C$63=$C85),IF(IF($E85="Total",TRUE,$E$2:$E$63=$E85),H$2:H$63)))))</f>
        <v>33068.642500000002</v>
      </c>
      <c r="I85" s="3" cm="1">
        <f t="array" ref="I85">SUM(IF($A$2:$A$63=$A85,IF($B$2:$B$63=$B85,IF(IF($C85="All",TRUE,$C$2:$C$63=$C85),IF(IF($E85="Total",TRUE,$E$2:$E$63=$E85),I$2:I$63)))))</f>
        <v>32566.357250000001</v>
      </c>
      <c r="J85" s="3" cm="1">
        <f t="array" ref="J85">SUM(IF($A$2:$A$63=$A85,IF($B$2:$B$63=$B85,IF(IF($C85="All",TRUE,$C$2:$C$63=$C85),IF(IF($E85="Total",TRUE,$E$2:$E$63=$E85),J$2:J$63)))))</f>
        <v>33209.014003157645</v>
      </c>
      <c r="K85" s="3" cm="1">
        <f t="array" ref="K85">SUM(IF($A$2:$A$63=$A85,IF($B$2:$B$63=$B85,IF(IF($C85="All",TRUE,$C$2:$C$63=$C85),IF(IF($E85="Total",TRUE,$E$2:$E$63=$E85),K$2:K$63)))))</f>
        <v>33147.519249999998</v>
      </c>
      <c r="L85" s="3" cm="1">
        <f t="array" ref="L85">SUM(IF($A$2:$A$63=$A85,IF($B$2:$B$63=$B85,IF(IF($C85="All",TRUE,$C$2:$C$63=$C85),IF(IF($E85="Total",TRUE,$E$2:$E$63=$E85),L$2:L$63)))))</f>
        <v>33563.328750000008</v>
      </c>
      <c r="M85" s="3" cm="1">
        <f t="array" ref="M85">SUM(IF($A$2:$A$63=$A85,IF($B$2:$B$63=$B85,IF(IF($C85="All",TRUE,$C$2:$C$63=$C85),IF(IF($E85="Total",TRUE,$E$2:$E$63=$E85),M$2:M$63)))))</f>
        <v>33534.86075</v>
      </c>
      <c r="N85" s="3" cm="1">
        <f t="array" ref="N85">SUM(IF($A$2:$A$63=$A85,IF($B$2:$B$63=$B85,IF(IF($C85="All",TRUE,$C$2:$C$63=$C85),IF(IF($E85="Total",TRUE,$E$2:$E$63=$E85),N$2:N$63)))))</f>
        <v>33373.436750000001</v>
      </c>
      <c r="O85" s="3" cm="1">
        <f t="array" ref="O85">SUM(IF($A$2:$A$63=$A85,IF($B$2:$B$63=$B85,IF(IF($C85="All",TRUE,$C$2:$C$63=$C85),IF(IF($E85="Total",TRUE,$E$2:$E$63=$E85),O$2:O$63)))))</f>
        <v>32368.646499999999</v>
      </c>
      <c r="P85" s="3" cm="1">
        <f t="array" ref="P85">SUM(IF($A$2:$A$63=$A85,IF($B$2:$B$63=$B85,IF(IF($C85="All",TRUE,$C$2:$C$63=$C85),IF(IF($E85="Total",TRUE,$E$2:$E$63=$E85),P$2:P$63)))))</f>
        <v>31221.113858831846</v>
      </c>
      <c r="Q85" s="3" cm="1">
        <f t="array" ref="Q85">SUM(IF($A$2:$A$63=$A85,IF($B$2:$B$63=$B85,IF(IF($C85="All",TRUE,$C$2:$C$63=$C85),IF(IF($E85="Total",TRUE,$E$2:$E$63=$E85),Q$2:Q$63)))))</f>
        <v>30848.602576745543</v>
      </c>
      <c r="R85" s="3" cm="1">
        <f t="array" ref="R85">SUM(IF($A$2:$A$63=$A85,IF($B$2:$B$63=$B85,IF(IF($C85="All",TRUE,$C$2:$C$63=$C85),IF(IF($E85="Total",TRUE,$E$2:$E$63=$E85),R$2:R$63)))))</f>
        <v>29239.950483299275</v>
      </c>
      <c r="S85" s="3" cm="1">
        <f t="array" ref="S85">SUM(IF($A$2:$A$63=$A85,IF($B$2:$B$63=$B85,IF(IF($C85="All",TRUE,$C$2:$C$63=$C85),IF(IF($E85="Total",TRUE,$E$2:$E$63=$E85),S$2:S$63)))))</f>
        <v>28103.461824565584</v>
      </c>
      <c r="T85" s="3" cm="1">
        <f t="array" ref="T85">SUM(IF($A$2:$A$63=$A85,IF($B$2:$B$63=$B85,IF(IF($C85="All",TRUE,$C$2:$C$63=$C85),IF(IF($E85="Total",TRUE,$E$2:$E$63=$E85),T$2:T$63)))))</f>
        <v>26925.361506626799</v>
      </c>
      <c r="U85" s="3" cm="1">
        <f t="array" ref="U85">SUM(IF($A$2:$A$63=$A85,IF($B$2:$B$63=$B85,IF(IF($C85="All",TRUE,$C$2:$C$63=$C85),IF(IF($E85="Total",TRUE,$E$2:$E$63=$E85),U$2:U$63)))))</f>
        <v>25882.4322895648</v>
      </c>
      <c r="V85" s="3" cm="1">
        <f t="array" ref="V85">SUM(IF($A$2:$A$63=$A85,IF($B$2:$B$63=$B85,IF(IF($C85="All",TRUE,$C$2:$C$63=$C85),IF(IF($E85="Total",TRUE,$E$2:$E$63=$E85),V$2:V$63)))))</f>
        <v>24831.968532598275</v>
      </c>
      <c r="W85" s="3" cm="1">
        <f t="array" ref="W85">SUM(IF($A$2:$A$63=$A85,IF($B$2:$B$63=$B85,IF(IF($C85="All",TRUE,$C$2:$C$63=$C85),IF(IF($E85="Total",TRUE,$E$2:$E$63=$E85),W$2:W$63)))))</f>
        <v>23769.258212416531</v>
      </c>
      <c r="X85" s="3" cm="1">
        <f t="array" ref="X85">SUM(IF($A$2:$A$63=$A85,IF($B$2:$B$63=$B85,IF(IF($C85="All",TRUE,$C$2:$C$63=$C85),IF(IF($E85="Total",TRUE,$E$2:$E$63=$E85),X$2:X$63)))))</f>
        <v>22628.501579322812</v>
      </c>
      <c r="Y85" s="3" cm="1">
        <f t="array" ref="Y85">SUM(IF($A$2:$A$63=$A85,IF($B$2:$B$63=$B85,IF(IF($C85="All",TRUE,$C$2:$C$63=$C85),IF(IF($E85="Total",TRUE,$E$2:$E$63=$E85),Y$2:Y$63)))))</f>
        <v>21475.270014175429</v>
      </c>
      <c r="Z85" s="3" cm="1">
        <f t="array" ref="Z85">SUM(IF($A$2:$A$63=$A85,IF($B$2:$B$63=$B85,IF(IF($C85="All",TRUE,$C$2:$C$63=$C85),IF(IF($E85="Total",TRUE,$E$2:$E$63=$E85),Z$2:Z$63)))))</f>
        <v>20404.011805826638</v>
      </c>
      <c r="AA85" t="s">
        <v>54</v>
      </c>
    </row>
    <row r="86" spans="1:27" hidden="1" outlineLevel="1" x14ac:dyDescent="0.3">
      <c r="A86" s="43" t="s">
        <v>81</v>
      </c>
      <c r="B86" s="43" t="s">
        <v>66</v>
      </c>
      <c r="C86" s="59" t="str">
        <f t="shared" ref="C86:E86" si="10">C75</f>
        <v>Powerco</v>
      </c>
      <c r="D86" s="59" t="str">
        <f t="shared" si="10"/>
        <v>All</v>
      </c>
      <c r="E86" s="73" t="str">
        <f t="shared" si="10"/>
        <v>Res</v>
      </c>
      <c r="F86" s="3" cm="1">
        <f t="array" ref="F86">SUM(IF($A$2:$A$63=$A86,IF($B$2:$B$63=$B86,IF(IF($C86="All",TRUE,$C$2:$C$63=$C86),IF(IF($E86="Total",TRUE,$E$2:$E$63=$E86),F$2:F$63)))))</f>
        <v>100236</v>
      </c>
      <c r="G86" s="3" cm="1">
        <f t="array" ref="G86">SUM(IF($A$2:$A$63=$A86,IF($B$2:$B$63=$B86,IF(IF($C86="All",TRUE,$C$2:$C$63=$C86),IF(IF($E86="Total",TRUE,$E$2:$E$63=$E86),G$2:G$63)))))</f>
        <v>100264.5</v>
      </c>
      <c r="H86" s="3" cm="1">
        <f t="array" ref="H86">SUM(IF($A$2:$A$63=$A86,IF($B$2:$B$63=$B86,IF(IF($C86="All",TRUE,$C$2:$C$63=$C86),IF(IF($E86="Total",TRUE,$E$2:$E$63=$E86),H$2:H$63)))))</f>
        <v>101035</v>
      </c>
      <c r="I86" s="3" cm="1">
        <f t="array" ref="I86">SUM(IF($A$2:$A$63=$A86,IF($B$2:$B$63=$B86,IF(IF($C86="All",TRUE,$C$2:$C$63=$C86),IF(IF($E86="Total",TRUE,$E$2:$E$63=$E86),I$2:I$63)))))</f>
        <v>101950</v>
      </c>
      <c r="J86" s="3" cm="1">
        <f t="array" ref="J86">SUM(IF($A$2:$A$63=$A86,IF($B$2:$B$63=$B86,IF(IF($C86="All",TRUE,$C$2:$C$63=$C86),IF(IF($E86="Total",TRUE,$E$2:$E$63=$E86),J$2:J$63)))))</f>
        <v>103113</v>
      </c>
      <c r="K86" s="3" cm="1">
        <f t="array" ref="K86">SUM(IF($A$2:$A$63=$A86,IF($B$2:$B$63=$B86,IF(IF($C86="All",TRUE,$C$2:$C$63=$C86),IF(IF($E86="Total",TRUE,$E$2:$E$63=$E86),K$2:K$63)))))</f>
        <v>104667</v>
      </c>
      <c r="L86" s="3" cm="1">
        <f t="array" ref="L86">SUM(IF($A$2:$A$63=$A86,IF($B$2:$B$63=$B86,IF(IF($C86="All",TRUE,$C$2:$C$63=$C86),IF(IF($E86="Total",TRUE,$E$2:$E$63=$E86),L$2:L$63)))))</f>
        <v>106330</v>
      </c>
      <c r="M86" s="3" cm="1">
        <f t="array" ref="M86">SUM(IF($A$2:$A$63=$A86,IF($B$2:$B$63=$B86,IF(IF($C86="All",TRUE,$C$2:$C$63=$C86),IF(IF($E86="Total",TRUE,$E$2:$E$63=$E86),M$2:M$63)))))</f>
        <v>107905.5</v>
      </c>
      <c r="N86" s="3" cm="1">
        <f t="array" ref="N86">SUM(IF($A$2:$A$63=$A86,IF($B$2:$B$63=$B86,IF(IF($C86="All",TRUE,$C$2:$C$63=$C86),IF(IF($E86="Total",TRUE,$E$2:$E$63=$E86),N$2:N$63)))))</f>
        <v>109263</v>
      </c>
      <c r="O86" s="3" cm="1">
        <f t="array" ref="O86">SUM(IF($A$2:$A$63=$A86,IF($B$2:$B$63=$B86,IF(IF($C86="All",TRUE,$C$2:$C$63=$C86),IF(IF($E86="Total",TRUE,$E$2:$E$63=$E86),O$2:O$63)))))</f>
        <v>110195</v>
      </c>
      <c r="P86" s="3" cm="1">
        <f t="array" ref="P86">SUM(IF($A$2:$A$63=$A86,IF($B$2:$B$63=$B86,IF(IF($C86="All",TRUE,$C$2:$C$63=$C86),IF(IF($E86="Total",TRUE,$E$2:$E$63=$E86),P$2:P$63)))))</f>
        <v>110628.5</v>
      </c>
      <c r="Q86" s="3" cm="1">
        <f t="array" ref="Q86">SUM(IF($A$2:$A$63=$A86,IF($B$2:$B$63=$B86,IF(IF($C86="All",TRUE,$C$2:$C$63=$C86),IF(IF($E86="Total",TRUE,$E$2:$E$63=$E86),Q$2:Q$63)))))</f>
        <v>110590</v>
      </c>
      <c r="R86" s="3" cm="1">
        <f t="array" ref="R86">SUM(IF($A$2:$A$63=$A86,IF($B$2:$B$63=$B86,IF(IF($C86="All",TRUE,$C$2:$C$63=$C86),IF(IF($E86="Total",TRUE,$E$2:$E$63=$E86),R$2:R$63)))))</f>
        <v>109762.77138063344</v>
      </c>
      <c r="S86" s="3" cm="1">
        <f t="array" ref="S86">SUM(IF($A$2:$A$63=$A86,IF($B$2:$B$63=$B86,IF(IF($C86="All",TRUE,$C$2:$C$63=$C86),IF(IF($E86="Total",TRUE,$E$2:$E$63=$E86),S$2:S$63)))))</f>
        <v>108934.53209066128</v>
      </c>
      <c r="T86" s="3" cm="1">
        <f t="array" ref="T86">SUM(IF($A$2:$A$63=$A86,IF($B$2:$B$63=$B86,IF(IF($C86="All",TRUE,$C$2:$C$63=$C86),IF(IF($E86="Total",TRUE,$E$2:$E$63=$E86),T$2:T$63)))))</f>
        <v>107880.17987234156</v>
      </c>
      <c r="U86" s="3" cm="1">
        <f t="array" ref="U86">SUM(IF($A$2:$A$63=$A86,IF($B$2:$B$63=$B86,IF(IF($C86="All",TRUE,$C$2:$C$63=$C86),IF(IF($E86="Total",TRUE,$E$2:$E$63=$E86),U$2:U$63)))))</f>
        <v>106678.11248263056</v>
      </c>
      <c r="V86" s="3" cm="1">
        <f t="array" ref="V86">SUM(IF($A$2:$A$63=$A86,IF($B$2:$B$63=$B86,IF(IF($C86="All",TRUE,$C$2:$C$63=$C86),IF(IF($E86="Total",TRUE,$E$2:$E$63=$E86),V$2:V$63)))))</f>
        <v>105253.35795387063</v>
      </c>
      <c r="W86" s="3" cm="1">
        <f t="array" ref="W86">SUM(IF($A$2:$A$63=$A86,IF($B$2:$B$63=$B86,IF(IF($C86="All",TRUE,$C$2:$C$63=$C86),IF(IF($E86="Total",TRUE,$E$2:$E$63=$E86),W$2:W$63)))))</f>
        <v>103309.39468513044</v>
      </c>
      <c r="X86" s="3" cm="1">
        <f t="array" ref="X86">SUM(IF($A$2:$A$63=$A86,IF($B$2:$B$63=$B86,IF(IF($C86="All",TRUE,$C$2:$C$63=$C86),IF(IF($E86="Total",TRUE,$E$2:$E$63=$E86),X$2:X$63)))))</f>
        <v>100630.75062011112</v>
      </c>
      <c r="Y86" s="3" cm="1">
        <f t="array" ref="Y86">SUM(IF($A$2:$A$63=$A86,IF($B$2:$B$63=$B86,IF(IF($C86="All",TRUE,$C$2:$C$63=$C86),IF(IF($E86="Total",TRUE,$E$2:$E$63=$E86),Y$2:Y$63)))))</f>
        <v>97159.274693930318</v>
      </c>
      <c r="Z86" s="3" cm="1">
        <f t="array" ref="Z86">SUM(IF($A$2:$A$63=$A86,IF($B$2:$B$63=$B86,IF(IF($C86="All",TRUE,$C$2:$C$63=$C86),IF(IF($E86="Total",TRUE,$E$2:$E$63=$E86),Z$2:Z$63)))))</f>
        <v>92496.474500841199</v>
      </c>
      <c r="AA86" t="s">
        <v>54</v>
      </c>
    </row>
    <row r="87" spans="1:27" hidden="1" outlineLevel="1" x14ac:dyDescent="0.3">
      <c r="A87" t="str">
        <f t="shared" ref="A87:A96" si="11">A86</f>
        <v>Concept</v>
      </c>
      <c r="B87" t="str">
        <f t="shared" ref="B87:B96" si="12">B86</f>
        <v>ICPs</v>
      </c>
      <c r="C87" s="59" t="str">
        <f t="shared" ref="C87:E87" si="13">C76</f>
        <v>Powerco</v>
      </c>
      <c r="D87" s="59" t="str">
        <f t="shared" si="13"/>
        <v>All</v>
      </c>
      <c r="E87" s="73" t="str">
        <f t="shared" si="13"/>
        <v>Com</v>
      </c>
      <c r="F87" s="3" cm="1">
        <f t="array" ref="F87">SUM(IF($A$2:$A$63=$A87,IF($B$2:$B$63=$B87,IF(IF($C87="All",TRUE,$C$2:$C$63=$C87),IF(IF($E87="Total",TRUE,$E$2:$E$63=$E87),F$2:F$63)))))</f>
        <v>2546</v>
      </c>
      <c r="G87" s="3" cm="1">
        <f t="array" ref="G87">SUM(IF($A$2:$A$63=$A87,IF($B$2:$B$63=$B87,IF(IF($C87="All",TRUE,$C$2:$C$63=$C87),IF(IF($E87="Total",TRUE,$E$2:$E$63=$E87),G$2:G$63)))))</f>
        <v>2577.5</v>
      </c>
      <c r="H87" s="3" cm="1">
        <f t="array" ref="H87">SUM(IF($A$2:$A$63=$A87,IF($B$2:$B$63=$B87,IF(IF($C87="All",TRUE,$C$2:$C$63=$C87),IF(IF($E87="Total",TRUE,$E$2:$E$63=$E87),H$2:H$63)))))</f>
        <v>2603.5</v>
      </c>
      <c r="I87" s="3" cm="1">
        <f t="array" ref="I87">SUM(IF($A$2:$A$63=$A87,IF($B$2:$B$63=$B87,IF(IF($C87="All",TRUE,$C$2:$C$63=$C87),IF(IF($E87="Total",TRUE,$E$2:$E$63=$E87),I$2:I$63)))))</f>
        <v>2630.5</v>
      </c>
      <c r="J87" s="3" cm="1">
        <f t="array" ref="J87">SUM(IF($A$2:$A$63=$A87,IF($B$2:$B$63=$B87,IF(IF($C87="All",TRUE,$C$2:$C$63=$C87),IF(IF($E87="Total",TRUE,$E$2:$E$63=$E87),J$2:J$63)))))</f>
        <v>2668</v>
      </c>
      <c r="K87" s="3" cm="1">
        <f t="array" ref="K87">SUM(IF($A$2:$A$63=$A87,IF($B$2:$B$63=$B87,IF(IF($C87="All",TRUE,$C$2:$C$63=$C87),IF(IF($E87="Total",TRUE,$E$2:$E$63=$E87),K$2:K$63)))))</f>
        <v>2707.5</v>
      </c>
      <c r="L87" s="3" cm="1">
        <f t="array" ref="L87">SUM(IF($A$2:$A$63=$A87,IF($B$2:$B$63=$B87,IF(IF($C87="All",TRUE,$C$2:$C$63=$C87),IF(IF($E87="Total",TRUE,$E$2:$E$63=$E87),L$2:L$63)))))</f>
        <v>2738.5</v>
      </c>
      <c r="M87" s="3" cm="1">
        <f t="array" ref="M87">SUM(IF($A$2:$A$63=$A87,IF($B$2:$B$63=$B87,IF(IF($C87="All",TRUE,$C$2:$C$63=$C87),IF(IF($E87="Total",TRUE,$E$2:$E$63=$E87),M$2:M$63)))))</f>
        <v>2751.5</v>
      </c>
      <c r="N87" s="3" cm="1">
        <f t="array" ref="N87">SUM(IF($A$2:$A$63=$A87,IF($B$2:$B$63=$B87,IF(IF($C87="All",TRUE,$C$2:$C$63=$C87),IF(IF($E87="Total",TRUE,$E$2:$E$63=$E87),N$2:N$63)))))</f>
        <v>2754</v>
      </c>
      <c r="O87" s="3" cm="1">
        <f t="array" ref="O87">SUM(IF($A$2:$A$63=$A87,IF($B$2:$B$63=$B87,IF(IF($C87="All",TRUE,$C$2:$C$63=$C87),IF(IF($E87="Total",TRUE,$E$2:$E$63=$E87),O$2:O$63)))))</f>
        <v>2767.5</v>
      </c>
      <c r="P87" s="3" cm="1">
        <f t="array" ref="P87">SUM(IF($A$2:$A$63=$A87,IF($B$2:$B$63=$B87,IF(IF($C87="All",TRUE,$C$2:$C$63=$C87),IF(IF($E87="Total",TRUE,$E$2:$E$63=$E87),P$2:P$63)))))</f>
        <v>2781</v>
      </c>
      <c r="Q87" s="3" cm="1">
        <f t="array" ref="Q87">SUM(IF($A$2:$A$63=$A87,IF($B$2:$B$63=$B87,IF(IF($C87="All",TRUE,$C$2:$C$63=$C87),IF(IF($E87="Total",TRUE,$E$2:$E$63=$E87),Q$2:Q$63)))))</f>
        <v>2787</v>
      </c>
      <c r="R87" s="3" cm="1">
        <f t="array" ref="R87">SUM(IF($A$2:$A$63=$A87,IF($B$2:$B$63=$B87,IF(IF($C87="All",TRUE,$C$2:$C$63=$C87),IF(IF($E87="Total",TRUE,$E$2:$E$63=$E87),R$2:R$63)))))</f>
        <v>2723.2122484079473</v>
      </c>
      <c r="S87" s="3" cm="1">
        <f t="array" ref="S87">SUM(IF($A$2:$A$63=$A87,IF($B$2:$B$63=$B87,IF(IF($C87="All",TRUE,$C$2:$C$63=$C87),IF(IF($E87="Total",TRUE,$E$2:$E$63=$E87),S$2:S$63)))))</f>
        <v>2637.1712736097606</v>
      </c>
      <c r="T87" s="3" cm="1">
        <f t="array" ref="T87">SUM(IF($A$2:$A$63=$A87,IF($B$2:$B$63=$B87,IF(IF($C87="All",TRUE,$C$2:$C$63=$C87),IF(IF($E87="Total",TRUE,$E$2:$E$63=$E87),T$2:T$63)))))</f>
        <v>2509.1081964445661</v>
      </c>
      <c r="U87" s="3" cm="1">
        <f t="array" ref="U87">SUM(IF($A$2:$A$63=$A87,IF($B$2:$B$63=$B87,IF(IF($C87="All",TRUE,$C$2:$C$63=$C87),IF(IF($E87="Total",TRUE,$E$2:$E$63=$E87),U$2:U$63)))))</f>
        <v>2355.313647013621</v>
      </c>
      <c r="V87" s="3" cm="1">
        <f t="array" ref="V87">SUM(IF($A$2:$A$63=$A87,IF($B$2:$B$63=$B87,IF(IF($C87="All",TRUE,$C$2:$C$63=$C87),IF(IF($E87="Total",TRUE,$E$2:$E$63=$E87),V$2:V$63)))))</f>
        <v>2180.8448625528385</v>
      </c>
      <c r="W87" s="3" cm="1">
        <f t="array" ref="W87">SUM(IF($A$2:$A$63=$A87,IF($B$2:$B$63=$B87,IF(IF($C87="All",TRUE,$C$2:$C$63=$C87),IF(IF($E87="Total",TRUE,$E$2:$E$63=$E87),W$2:W$63)))))</f>
        <v>1991.6019693100507</v>
      </c>
      <c r="X87" s="3" cm="1">
        <f t="array" ref="X87">SUM(IF($A$2:$A$63=$A87,IF($B$2:$B$63=$B87,IF(IF($C87="All",TRUE,$C$2:$C$63=$C87),IF(IF($E87="Total",TRUE,$E$2:$E$63=$E87),X$2:X$63)))))</f>
        <v>1780.7920014051438</v>
      </c>
      <c r="Y87" s="3" cm="1">
        <f t="array" ref="Y87">SUM(IF($A$2:$A$63=$A87,IF($B$2:$B$63=$B87,IF(IF($C87="All",TRUE,$C$2:$C$63=$C87),IF(IF($E87="Total",TRUE,$E$2:$E$63=$E87),Y$2:Y$63)))))</f>
        <v>1568.2579661939994</v>
      </c>
      <c r="Z87" s="3" cm="1">
        <f t="array" ref="Z87">SUM(IF($A$2:$A$63=$A87,IF($B$2:$B$63=$B87,IF(IF($C87="All",TRUE,$C$2:$C$63=$C87),IF(IF($E87="Total",TRUE,$E$2:$E$63=$E87),Z$2:Z$63)))))</f>
        <v>1372.9849640795624</v>
      </c>
      <c r="AA87" t="s">
        <v>54</v>
      </c>
    </row>
    <row r="88" spans="1:27" hidden="1" outlineLevel="1" x14ac:dyDescent="0.3">
      <c r="A88" t="str">
        <f t="shared" si="11"/>
        <v>Concept</v>
      </c>
      <c r="B88" t="str">
        <f t="shared" si="12"/>
        <v>ICPs</v>
      </c>
      <c r="C88" s="59" t="str">
        <f t="shared" ref="C88:E88" si="14">C77</f>
        <v>Powerco</v>
      </c>
      <c r="D88" s="59" t="str">
        <f t="shared" si="14"/>
        <v>All</v>
      </c>
      <c r="E88" s="73" t="str">
        <f t="shared" si="14"/>
        <v>Ind</v>
      </c>
      <c r="F88" s="3" cm="1">
        <f t="array" ref="F88">SUM(IF($A$2:$A$63=$A88,IF($B$2:$B$63=$B88,IF(IF($C88="All",TRUE,$C$2:$C$63=$C88),IF(IF($E88="Total",TRUE,$E$2:$E$63=$E88),F$2:F$63)))))</f>
        <v>238</v>
      </c>
      <c r="G88" s="3" cm="1">
        <f t="array" ref="G88">SUM(IF($A$2:$A$63=$A88,IF($B$2:$B$63=$B88,IF(IF($C88="All",TRUE,$C$2:$C$63=$C88),IF(IF($E88="Total",TRUE,$E$2:$E$63=$E88),G$2:G$63)))))</f>
        <v>234</v>
      </c>
      <c r="H88" s="3" cm="1">
        <f t="array" ref="H88">SUM(IF($A$2:$A$63=$A88,IF($B$2:$B$63=$B88,IF(IF($C88="All",TRUE,$C$2:$C$63=$C88),IF(IF($E88="Total",TRUE,$E$2:$E$63=$E88),H$2:H$63)))))</f>
        <v>230.5</v>
      </c>
      <c r="I88" s="3" cm="1">
        <f t="array" ref="I88">SUM(IF($A$2:$A$63=$A88,IF($B$2:$B$63=$B88,IF(IF($C88="All",TRUE,$C$2:$C$63=$C88),IF(IF($E88="Total",TRUE,$E$2:$E$63=$E88),I$2:I$63)))))</f>
        <v>227.5</v>
      </c>
      <c r="J88" s="3" cm="1">
        <f t="array" ref="J88">SUM(IF($A$2:$A$63=$A88,IF($B$2:$B$63=$B88,IF(IF($C88="All",TRUE,$C$2:$C$63=$C88),IF(IF($E88="Total",TRUE,$E$2:$E$63=$E88),J$2:J$63)))))</f>
        <v>224.5</v>
      </c>
      <c r="K88" s="3" cm="1">
        <f t="array" ref="K88">SUM(IF($A$2:$A$63=$A88,IF($B$2:$B$63=$B88,IF(IF($C88="All",TRUE,$C$2:$C$63=$C88),IF(IF($E88="Total",TRUE,$E$2:$E$63=$E88),K$2:K$63)))))</f>
        <v>221</v>
      </c>
      <c r="L88" s="3" cm="1">
        <f t="array" ref="L88">SUM(IF($A$2:$A$63=$A88,IF($B$2:$B$63=$B88,IF(IF($C88="All",TRUE,$C$2:$C$63=$C88),IF(IF($E88="Total",TRUE,$E$2:$E$63=$E88),L$2:L$63)))))</f>
        <v>221</v>
      </c>
      <c r="M88" s="3" cm="1">
        <f t="array" ref="M88">SUM(IF($A$2:$A$63=$A88,IF($B$2:$B$63=$B88,IF(IF($C88="All",TRUE,$C$2:$C$63=$C88),IF(IF($E88="Total",TRUE,$E$2:$E$63=$E88),M$2:M$63)))))</f>
        <v>220</v>
      </c>
      <c r="N88" s="3" cm="1">
        <f t="array" ref="N88">SUM(IF($A$2:$A$63=$A88,IF($B$2:$B$63=$B88,IF(IF($C88="All",TRUE,$C$2:$C$63=$C88),IF(IF($E88="Total",TRUE,$E$2:$E$63=$E88),N$2:N$63)))))</f>
        <v>217</v>
      </c>
      <c r="O88" s="3" cm="1">
        <f t="array" ref="O88">SUM(IF($A$2:$A$63=$A88,IF($B$2:$B$63=$B88,IF(IF($C88="All",TRUE,$C$2:$C$63=$C88),IF(IF($E88="Total",TRUE,$E$2:$E$63=$E88),O$2:O$63)))))</f>
        <v>215</v>
      </c>
      <c r="P88" s="3" cm="1">
        <f t="array" ref="P88">SUM(IF($A$2:$A$63=$A88,IF($B$2:$B$63=$B88,IF(IF($C88="All",TRUE,$C$2:$C$63=$C88),IF(IF($E88="Total",TRUE,$E$2:$E$63=$E88),P$2:P$63)))))</f>
        <v>213</v>
      </c>
      <c r="Q88" s="3" cm="1">
        <f t="array" ref="Q88">SUM(IF($A$2:$A$63=$A88,IF($B$2:$B$63=$B88,IF(IF($C88="All",TRUE,$C$2:$C$63=$C88),IF(IF($E88="Total",TRUE,$E$2:$E$63=$E88),Q$2:Q$63)))))</f>
        <v>212</v>
      </c>
      <c r="R88" s="3" cm="1">
        <f t="array" ref="R88">SUM(IF($A$2:$A$63=$A88,IF($B$2:$B$63=$B88,IF(IF($C88="All",TRUE,$C$2:$C$63=$C88),IF(IF($E88="Total",TRUE,$E$2:$E$63=$E88),R$2:R$63)))))</f>
        <v>197.30955601797947</v>
      </c>
      <c r="S88" s="3" cm="1">
        <f t="array" ref="S88">SUM(IF($A$2:$A$63=$A88,IF($B$2:$B$63=$B88,IF(IF($C88="All",TRUE,$C$2:$C$63=$C88),IF(IF($E88="Total",TRUE,$E$2:$E$63=$E88),S$2:S$63)))))</f>
        <v>177.89047184109666</v>
      </c>
      <c r="T88" s="3" cm="1">
        <f t="array" ref="T88">SUM(IF($A$2:$A$63=$A88,IF($B$2:$B$63=$B88,IF(IF($C88="All",TRUE,$C$2:$C$63=$C88),IF(IF($E88="Total",TRUE,$E$2:$E$63=$E88),T$2:T$63)))))</f>
        <v>158.84474374635988</v>
      </c>
      <c r="U88" s="3" cm="1">
        <f t="array" ref="U88">SUM(IF($A$2:$A$63=$A88,IF($B$2:$B$63=$B88,IF(IF($C88="All",TRUE,$C$2:$C$63=$C88),IF(IF($E88="Total",TRUE,$E$2:$E$63=$E88),U$2:U$63)))))</f>
        <v>150.30047942482918</v>
      </c>
      <c r="V88" s="3" cm="1">
        <f t="array" ref="V88">SUM(IF($A$2:$A$63=$A88,IF($B$2:$B$63=$B88,IF(IF($C88="All",TRUE,$C$2:$C$63=$C88),IF(IF($E88="Total",TRUE,$E$2:$E$63=$E88),V$2:V$63)))))</f>
        <v>144.87216687349519</v>
      </c>
      <c r="W88" s="3" cm="1">
        <f t="array" ref="W88">SUM(IF($A$2:$A$63=$A88,IF($B$2:$B$63=$B88,IF(IF($C88="All",TRUE,$C$2:$C$63=$C88),IF(IF($E88="Total",TRUE,$E$2:$E$63=$E88),W$2:W$63)))))</f>
        <v>140.08211815228103</v>
      </c>
      <c r="X88" s="3" cm="1">
        <f t="array" ref="X88">SUM(IF($A$2:$A$63=$A88,IF($B$2:$B$63=$B88,IF(IF($C88="All",TRUE,$C$2:$C$63=$C88),IF(IF($E88="Total",TRUE,$E$2:$E$63=$E88),X$2:X$63)))))</f>
        <v>136.52807269474559</v>
      </c>
      <c r="Y88" s="3" cm="1">
        <f t="array" ref="Y88">SUM(IF($A$2:$A$63=$A88,IF($B$2:$B$63=$B88,IF(IF($C88="All",TRUE,$C$2:$C$63=$C88),IF(IF($E88="Total",TRUE,$E$2:$E$63=$E88),Y$2:Y$63)))))</f>
        <v>133.34690996780205</v>
      </c>
      <c r="Z88" s="3" cm="1">
        <f t="array" ref="Z88">SUM(IF($A$2:$A$63=$A88,IF($B$2:$B$63=$B88,IF(IF($C88="All",TRUE,$C$2:$C$63=$C88),IF(IF($E88="Total",TRUE,$E$2:$E$63=$E88),Z$2:Z$63)))))</f>
        <v>130.00920514726033</v>
      </c>
      <c r="AA88" t="s">
        <v>54</v>
      </c>
    </row>
    <row r="89" spans="1:27" hidden="1" outlineLevel="1" x14ac:dyDescent="0.3">
      <c r="A89" t="str">
        <f t="shared" si="11"/>
        <v>Concept</v>
      </c>
      <c r="B89" t="str">
        <f t="shared" si="12"/>
        <v>ICPs</v>
      </c>
      <c r="C89" s="59" t="str">
        <f t="shared" ref="C89:E89" si="15">C78</f>
        <v>Vector</v>
      </c>
      <c r="D89" s="59" t="str">
        <f t="shared" si="15"/>
        <v>All</v>
      </c>
      <c r="E89" s="73" t="str">
        <f t="shared" si="15"/>
        <v>Total</v>
      </c>
      <c r="F89" s="3" cm="1">
        <f t="array" ref="F89">SUM(IF($A$2:$A$63=$A89,IF($B$2:$B$63=$B89,IF(IF($C89="All",TRUE,$C$2:$C$63=$C89),IF(IF($E89="Total",TRUE,$E$2:$E$63=$E89),F$2:F$63)))))</f>
        <v>92584.25</v>
      </c>
      <c r="G89" s="3" cm="1">
        <f t="array" ref="G89">SUM(IF($A$2:$A$63=$A89,IF($B$2:$B$63=$B89,IF(IF($C89="All",TRUE,$C$2:$C$63=$C89),IF(IF($E89="Total",TRUE,$E$2:$E$63=$E89),G$2:G$63)))))</f>
        <v>94402.25</v>
      </c>
      <c r="H89" s="3" cm="1">
        <f t="array" ref="H89">SUM(IF($A$2:$A$63=$A89,IF($B$2:$B$63=$B89,IF(IF($C89="All",TRUE,$C$2:$C$63=$C89),IF(IF($E89="Total",TRUE,$E$2:$E$63=$E89),H$2:H$63)))))</f>
        <v>97910.5</v>
      </c>
      <c r="I89" s="3" cm="1">
        <f t="array" ref="I89">SUM(IF($A$2:$A$63=$A89,IF($B$2:$B$63=$B89,IF(IF($C89="All",TRUE,$C$2:$C$63=$C89),IF(IF($E89="Total",TRUE,$E$2:$E$63=$E89),I$2:I$63)))))</f>
        <v>103747</v>
      </c>
      <c r="J89" s="3" cm="1">
        <f t="array" ref="J89">SUM(IF($A$2:$A$63=$A89,IF($B$2:$B$63=$B89,IF(IF($C89="All",TRUE,$C$2:$C$63=$C89),IF(IF($E89="Total",TRUE,$E$2:$E$63=$E89),J$2:J$63)))))</f>
        <v>106461.5</v>
      </c>
      <c r="K89" s="3" cm="1">
        <f t="array" ref="K89">SUM(IF($A$2:$A$63=$A89,IF($B$2:$B$63=$B89,IF(IF($C89="All",TRUE,$C$2:$C$63=$C89),IF(IF($E89="Total",TRUE,$E$2:$E$63=$E89),K$2:K$63)))))</f>
        <v>108817.75</v>
      </c>
      <c r="L89" s="3" cm="1">
        <f t="array" ref="L89">SUM(IF($A$2:$A$63=$A89,IF($B$2:$B$63=$B89,IF(IF($C89="All",TRUE,$C$2:$C$63=$C89),IF(IF($E89="Total",TRUE,$E$2:$E$63=$E89),L$2:L$63)))))</f>
        <v>111125</v>
      </c>
      <c r="M89" s="3" cm="1">
        <f t="array" ref="M89">SUM(IF($A$2:$A$63=$A89,IF($B$2:$B$63=$B89,IF(IF($C89="All",TRUE,$C$2:$C$63=$C89),IF(IF($E89="Total",TRUE,$E$2:$E$63=$E89),M$2:M$63)))))</f>
        <v>113621.75</v>
      </c>
      <c r="N89" s="3" cm="1">
        <f t="array" ref="N89">SUM(IF($A$2:$A$63=$A89,IF($B$2:$B$63=$B89,IF(IF($C89="All",TRUE,$C$2:$C$63=$C89),IF(IF($E89="Total",TRUE,$E$2:$E$63=$E89),N$2:N$63)))))</f>
        <v>115910.75</v>
      </c>
      <c r="O89" s="3" cm="1">
        <f t="array" ref="O89">SUM(IF($A$2:$A$63=$A89,IF($B$2:$B$63=$B89,IF(IF($C89="All",TRUE,$C$2:$C$63=$C89),IF(IF($E89="Total",TRUE,$E$2:$E$63=$E89),O$2:O$63)))))</f>
        <v>117796.75</v>
      </c>
      <c r="P89" s="3" cm="1">
        <f t="array" ref="P89">SUM(IF($A$2:$A$63=$A89,IF($B$2:$B$63=$B89,IF(IF($C89="All",TRUE,$C$2:$C$63=$C89),IF(IF($E89="Total",TRUE,$E$2:$E$63=$E89),P$2:P$63)))))</f>
        <v>119182.25</v>
      </c>
      <c r="Q89" s="3" cm="1">
        <f t="array" ref="Q89">SUM(IF($A$2:$A$63=$A89,IF($B$2:$B$63=$B89,IF(IF($C89="All",TRUE,$C$2:$C$63=$C89),IF(IF($E89="Total",TRUE,$E$2:$E$63=$E89),Q$2:Q$63)))))</f>
        <v>120183.75</v>
      </c>
      <c r="R89" s="3" cm="1">
        <f t="array" ref="R89">SUM(IF($A$2:$A$63=$A89,IF($B$2:$B$63=$B89,IF(IF($C89="All",TRUE,$C$2:$C$63=$C89),IF(IF($E89="Total",TRUE,$E$2:$E$63=$E89),R$2:R$63)))))</f>
        <v>119180.4359405768</v>
      </c>
      <c r="S89" s="3" cm="1">
        <f t="array" ref="S89">SUM(IF($A$2:$A$63=$A89,IF($B$2:$B$63=$B89,IF(IF($C89="All",TRUE,$C$2:$C$63=$C89),IF(IF($E89="Total",TRUE,$E$2:$E$63=$E89),S$2:S$63)))))</f>
        <v>118123.92837087477</v>
      </c>
      <c r="T89" s="3" cm="1">
        <f t="array" ref="T89">SUM(IF($A$2:$A$63=$A89,IF($B$2:$B$63=$B89,IF(IF($C89="All",TRUE,$C$2:$C$63=$C89),IF(IF($E89="Total",TRUE,$E$2:$E$63=$E89),T$2:T$63)))))</f>
        <v>116744.46795855297</v>
      </c>
      <c r="U89" s="3" cm="1">
        <f t="array" ref="U89">SUM(IF($A$2:$A$63=$A89,IF($B$2:$B$63=$B89,IF(IF($C89="All",TRUE,$C$2:$C$63=$C89),IF(IF($E89="Total",TRUE,$E$2:$E$63=$E89),U$2:U$63)))))</f>
        <v>115167.23039139599</v>
      </c>
      <c r="V89" s="3" cm="1">
        <f t="array" ref="V89">SUM(IF($A$2:$A$63=$A89,IF($B$2:$B$63=$B89,IF(IF($C89="All",TRUE,$C$2:$C$63=$C89),IF(IF($E89="Total",TRUE,$E$2:$E$63=$E89),V$2:V$63)))))</f>
        <v>113318.93885529877</v>
      </c>
      <c r="W89" s="3" cm="1">
        <f t="array" ref="W89">SUM(IF($A$2:$A$63=$A89,IF($B$2:$B$63=$B89,IF(IF($C89="All",TRUE,$C$2:$C$63=$C89),IF(IF($E89="Total",TRUE,$E$2:$E$63=$E89),W$2:W$63)))))</f>
        <v>110904.28458545667</v>
      </c>
      <c r="X89" s="3" cm="1">
        <f t="array" ref="X89">SUM(IF($A$2:$A$63=$A89,IF($B$2:$B$63=$B89,IF(IF($C89="All",TRUE,$C$2:$C$63=$C89),IF(IF($E89="Total",TRUE,$E$2:$E$63=$E89),X$2:X$63)))))</f>
        <v>107687.11471579831</v>
      </c>
      <c r="Y89" s="3" cm="1">
        <f t="array" ref="Y89">SUM(IF($A$2:$A$63=$A89,IF($B$2:$B$63=$B89,IF(IF($C89="All",TRUE,$C$2:$C$63=$C89),IF(IF($E89="Total",TRUE,$E$2:$E$63=$E89),Y$2:Y$63)))))</f>
        <v>103649.27743568584</v>
      </c>
      <c r="Z89" s="3" cm="1">
        <f t="array" ref="Z89">SUM(IF($A$2:$A$63=$A89,IF($B$2:$B$63=$B89,IF(IF($C89="All",TRUE,$C$2:$C$63=$C89),IF(IF($E89="Total",TRUE,$E$2:$E$63=$E89),Z$2:Z$63)))))</f>
        <v>98420.238587985485</v>
      </c>
      <c r="AA89" t="s">
        <v>54</v>
      </c>
    </row>
    <row r="90" spans="1:27" hidden="1" outlineLevel="1" x14ac:dyDescent="0.3">
      <c r="A90" t="str">
        <f t="shared" si="11"/>
        <v>Concept</v>
      </c>
      <c r="B90" t="str">
        <f t="shared" si="12"/>
        <v>ICPs</v>
      </c>
      <c r="C90" s="59" t="str">
        <f t="shared" ref="C90:E90" si="16">C79</f>
        <v>First Gas</v>
      </c>
      <c r="D90" s="59" t="str">
        <f t="shared" si="16"/>
        <v>All</v>
      </c>
      <c r="E90" s="73" t="str">
        <f t="shared" si="16"/>
        <v>Total</v>
      </c>
      <c r="F90" s="3" cm="1">
        <f t="array" ref="F90">SUM(IF($A$2:$A$63=$A90,IF($B$2:$B$63=$B90,IF(IF($C90="All",TRUE,$C$2:$C$63=$C90),IF(IF($E90="Total",TRUE,$E$2:$E$63=$E90),F$2:F$63)))))</f>
        <v>63799</v>
      </c>
      <c r="G90" s="3" cm="1">
        <f t="array" ref="G90">SUM(IF($A$2:$A$63=$A90,IF($B$2:$B$63=$B90,IF(IF($C90="All",TRUE,$C$2:$C$63=$C90),IF(IF($E90="Total",TRUE,$E$2:$E$63=$E90),G$2:G$63)))))</f>
        <v>64531</v>
      </c>
      <c r="H90" s="3" cm="1">
        <f t="array" ref="H90">SUM(IF($A$2:$A$63=$A90,IF($B$2:$B$63=$B90,IF(IF($C90="All",TRUE,$C$2:$C$63=$C90),IF(IF($E90="Total",TRUE,$E$2:$E$63=$E90),H$2:H$63)))))</f>
        <v>65548</v>
      </c>
      <c r="I90" s="3" cm="1">
        <f t="array" ref="I90">SUM(IF($A$2:$A$63=$A90,IF($B$2:$B$63=$B90,IF(IF($C90="All",TRUE,$C$2:$C$63=$C90),IF(IF($E90="Total",TRUE,$E$2:$E$63=$E90),I$2:I$63)))))</f>
        <v>61944</v>
      </c>
      <c r="J90" s="3" cm="1">
        <f t="array" ref="J90">SUM(IF($A$2:$A$63=$A90,IF($B$2:$B$63=$B90,IF(IF($C90="All",TRUE,$C$2:$C$63=$C90),IF(IF($E90="Total",TRUE,$E$2:$E$63=$E90),J$2:J$63)))))</f>
        <v>62162</v>
      </c>
      <c r="K90" s="3" cm="1">
        <f t="array" ref="K90">SUM(IF($A$2:$A$63=$A90,IF($B$2:$B$63=$B90,IF(IF($C90="All",TRUE,$C$2:$C$63=$C90),IF(IF($E90="Total",TRUE,$E$2:$E$63=$E90),K$2:K$63)))))</f>
        <v>63159</v>
      </c>
      <c r="L90" s="3" cm="1">
        <f t="array" ref="L90">SUM(IF($A$2:$A$63=$A90,IF($B$2:$B$63=$B90,IF(IF($C90="All",TRUE,$C$2:$C$63=$C90),IF(IF($E90="Total",TRUE,$E$2:$E$63=$E90),L$2:L$63)))))</f>
        <v>64021</v>
      </c>
      <c r="M90" s="3" cm="1">
        <f t="array" ref="M90">SUM(IF($A$2:$A$63=$A90,IF($B$2:$B$63=$B90,IF(IF($C90="All",TRUE,$C$2:$C$63=$C90),IF(IF($E90="Total",TRUE,$E$2:$E$63=$E90),M$2:M$63)))))</f>
        <v>64898</v>
      </c>
      <c r="N90" s="3" cm="1">
        <f t="array" ref="N90">SUM(IF($A$2:$A$63=$A90,IF($B$2:$B$63=$B90,IF(IF($C90="All",TRUE,$C$2:$C$63=$C90),IF(IF($E90="Total",TRUE,$E$2:$E$63=$E90),N$2:N$63)))))</f>
        <v>65994</v>
      </c>
      <c r="O90" s="3" cm="1">
        <f t="array" ref="O90">SUM(IF($A$2:$A$63=$A90,IF($B$2:$B$63=$B90,IF(IF($C90="All",TRUE,$C$2:$C$63=$C90),IF(IF($E90="Total",TRUE,$E$2:$E$63=$E90),O$2:O$63)))))</f>
        <v>66882.582999999999</v>
      </c>
      <c r="P90" s="3" cm="1">
        <f t="array" ref="P90">SUM(IF($A$2:$A$63=$A90,IF($B$2:$B$63=$B90,IF(IF($C90="All",TRUE,$C$2:$C$63=$C90),IF(IF($E90="Total",TRUE,$E$2:$E$63=$E90),P$2:P$63)))))</f>
        <v>67717.334000000003</v>
      </c>
      <c r="Q90" s="3" cm="1">
        <f t="array" ref="Q90">SUM(IF($A$2:$A$63=$A90,IF($B$2:$B$63=$B90,IF(IF($C90="All",TRUE,$C$2:$C$63=$C90),IF(IF($E90="Total",TRUE,$E$2:$E$63=$E90),Q$2:Q$63)))))</f>
        <v>68092</v>
      </c>
      <c r="R90" s="3" cm="1">
        <f t="array" ref="R90">SUM(IF($A$2:$A$63=$A90,IF($B$2:$B$63=$B90,IF(IF($C90="All",TRUE,$C$2:$C$63=$C90),IF(IF($E90="Total",TRUE,$E$2:$E$63=$E90),R$2:R$63)))))</f>
        <v>67513.186672840602</v>
      </c>
      <c r="S90" s="3" cm="1">
        <f t="array" ref="S90">SUM(IF($A$2:$A$63=$A90,IF($B$2:$B$63=$B90,IF(IF($C90="All",TRUE,$C$2:$C$63=$C90),IF(IF($E90="Total",TRUE,$E$2:$E$63=$E90),S$2:S$63)))))</f>
        <v>66898.777290710044</v>
      </c>
      <c r="T90" s="3" cm="1">
        <f t="array" ref="T90">SUM(IF($A$2:$A$63=$A90,IF($B$2:$B$63=$B90,IF(IF($C90="All",TRUE,$C$2:$C$63=$C90),IF(IF($E90="Total",TRUE,$E$2:$E$63=$E90),T$2:T$63)))))</f>
        <v>66092.09831050261</v>
      </c>
      <c r="U90" s="3" cm="1">
        <f t="array" ref="U90">SUM(IF($A$2:$A$63=$A90,IF($B$2:$B$63=$B90,IF(IF($C90="All",TRUE,$C$2:$C$63=$C90),IF(IF($E90="Total",TRUE,$E$2:$E$63=$E90),U$2:U$63)))))</f>
        <v>65167.280007878369</v>
      </c>
      <c r="V90" s="3" cm="1">
        <f t="array" ref="V90">SUM(IF($A$2:$A$63=$A90,IF($B$2:$B$63=$B90,IF(IF($C90="All",TRUE,$C$2:$C$63=$C90),IF(IF($E90="Total",TRUE,$E$2:$E$63=$E90),V$2:V$63)))))</f>
        <v>64084.89599019778</v>
      </c>
      <c r="W90" s="3" cm="1">
        <f t="array" ref="W90">SUM(IF($A$2:$A$63=$A90,IF($B$2:$B$63=$B90,IF(IF($C90="All",TRUE,$C$2:$C$63=$C90),IF(IF($E90="Total",TRUE,$E$2:$E$63=$E90),W$2:W$63)))))</f>
        <v>62681.127619470448</v>
      </c>
      <c r="X90" s="3" cm="1">
        <f t="array" ref="X90">SUM(IF($A$2:$A$63=$A90,IF($B$2:$B$63=$B90,IF(IF($C90="All",TRUE,$C$2:$C$63=$C90),IF(IF($E90="Total",TRUE,$E$2:$E$63=$E90),X$2:X$63)))))</f>
        <v>60821.786837635249</v>
      </c>
      <c r="Y90" s="3" cm="1">
        <f t="array" ref="Y90">SUM(IF($A$2:$A$63=$A90,IF($B$2:$B$63=$B90,IF(IF($C90="All",TRUE,$C$2:$C$63=$C90),IF(IF($E90="Total",TRUE,$E$2:$E$63=$E90),Y$2:Y$63)))))</f>
        <v>58502.054728860494</v>
      </c>
      <c r="Z90" s="3" cm="1">
        <f t="array" ref="Z90">SUM(IF($A$2:$A$63=$A90,IF($B$2:$B$63=$B90,IF(IF($C90="All",TRUE,$C$2:$C$63=$C90),IF(IF($E90="Total",TRUE,$E$2:$E$63=$E90),Z$2:Z$63)))))</f>
        <v>55519.389017671456</v>
      </c>
      <c r="AA90" t="s">
        <v>54</v>
      </c>
    </row>
    <row r="91" spans="1:27" hidden="1" outlineLevel="1" x14ac:dyDescent="0.3">
      <c r="A91" t="str">
        <f t="shared" si="11"/>
        <v>Concept</v>
      </c>
      <c r="B91" t="str">
        <f t="shared" si="12"/>
        <v>ICPs</v>
      </c>
      <c r="C91" s="59" t="str">
        <f t="shared" ref="C91:E91" si="17">C80</f>
        <v>Powerco</v>
      </c>
      <c r="D91" s="59" t="str">
        <f t="shared" si="17"/>
        <v>All</v>
      </c>
      <c r="E91" s="73" t="str">
        <f t="shared" si="17"/>
        <v>Total</v>
      </c>
      <c r="F91" s="3" cm="1">
        <f t="array" ref="F91">SUM(IF($A$2:$A$63=$A91,IF($B$2:$B$63=$B91,IF(IF($C91="All",TRUE,$C$2:$C$63=$C91),IF(IF($E91="Total",TRUE,$E$2:$E$63=$E91),F$2:F$63)))))</f>
        <v>103020</v>
      </c>
      <c r="G91" s="3" cm="1">
        <f t="array" ref="G91">SUM(IF($A$2:$A$63=$A91,IF($B$2:$B$63=$B91,IF(IF($C91="All",TRUE,$C$2:$C$63=$C91),IF(IF($E91="Total",TRUE,$E$2:$E$63=$E91),G$2:G$63)))))</f>
        <v>103076</v>
      </c>
      <c r="H91" s="3" cm="1">
        <f t="array" ref="H91">SUM(IF($A$2:$A$63=$A91,IF($B$2:$B$63=$B91,IF(IF($C91="All",TRUE,$C$2:$C$63=$C91),IF(IF($E91="Total",TRUE,$E$2:$E$63=$E91),H$2:H$63)))))</f>
        <v>103869</v>
      </c>
      <c r="I91" s="3" cm="1">
        <f t="array" ref="I91">SUM(IF($A$2:$A$63=$A91,IF($B$2:$B$63=$B91,IF(IF($C91="All",TRUE,$C$2:$C$63=$C91),IF(IF($E91="Total",TRUE,$E$2:$E$63=$E91),I$2:I$63)))))</f>
        <v>104808</v>
      </c>
      <c r="J91" s="3" cm="1">
        <f t="array" ref="J91">SUM(IF($A$2:$A$63=$A91,IF($B$2:$B$63=$B91,IF(IF($C91="All",TRUE,$C$2:$C$63=$C91),IF(IF($E91="Total",TRUE,$E$2:$E$63=$E91),J$2:J$63)))))</f>
        <v>106005.5</v>
      </c>
      <c r="K91" s="3" cm="1">
        <f t="array" ref="K91">SUM(IF($A$2:$A$63=$A91,IF($B$2:$B$63=$B91,IF(IF($C91="All",TRUE,$C$2:$C$63=$C91),IF(IF($E91="Total",TRUE,$E$2:$E$63=$E91),K$2:K$63)))))</f>
        <v>107595.5</v>
      </c>
      <c r="L91" s="3" cm="1">
        <f t="array" ref="L91">SUM(IF($A$2:$A$63=$A91,IF($B$2:$B$63=$B91,IF(IF($C91="All",TRUE,$C$2:$C$63=$C91),IF(IF($E91="Total",TRUE,$E$2:$E$63=$E91),L$2:L$63)))))</f>
        <v>109289.5</v>
      </c>
      <c r="M91" s="3" cm="1">
        <f t="array" ref="M91">SUM(IF($A$2:$A$63=$A91,IF($B$2:$B$63=$B91,IF(IF($C91="All",TRUE,$C$2:$C$63=$C91),IF(IF($E91="Total",TRUE,$E$2:$E$63=$E91),M$2:M$63)))))</f>
        <v>110877</v>
      </c>
      <c r="N91" s="3" cm="1">
        <f t="array" ref="N91">SUM(IF($A$2:$A$63=$A91,IF($B$2:$B$63=$B91,IF(IF($C91="All",TRUE,$C$2:$C$63=$C91),IF(IF($E91="Total",TRUE,$E$2:$E$63=$E91),N$2:N$63)))))</f>
        <v>112234</v>
      </c>
      <c r="O91" s="3" cm="1">
        <f t="array" ref="O91">SUM(IF($A$2:$A$63=$A91,IF($B$2:$B$63=$B91,IF(IF($C91="All",TRUE,$C$2:$C$63=$C91),IF(IF($E91="Total",TRUE,$E$2:$E$63=$E91),O$2:O$63)))))</f>
        <v>113177.5</v>
      </c>
      <c r="P91" s="3" cm="1">
        <f t="array" ref="P91">SUM(IF($A$2:$A$63=$A91,IF($B$2:$B$63=$B91,IF(IF($C91="All",TRUE,$C$2:$C$63=$C91),IF(IF($E91="Total",TRUE,$E$2:$E$63=$E91),P$2:P$63)))))</f>
        <v>113622.5</v>
      </c>
      <c r="Q91" s="3" cm="1">
        <f t="array" ref="Q91">SUM(IF($A$2:$A$63=$A91,IF($B$2:$B$63=$B91,IF(IF($C91="All",TRUE,$C$2:$C$63=$C91),IF(IF($E91="Total",TRUE,$E$2:$E$63=$E91),Q$2:Q$63)))))</f>
        <v>113589</v>
      </c>
      <c r="R91" s="3" cm="1">
        <f t="array" ref="R91">SUM(IF($A$2:$A$63=$A91,IF($B$2:$B$63=$B91,IF(IF($C91="All",TRUE,$C$2:$C$63=$C91),IF(IF($E91="Total",TRUE,$E$2:$E$63=$E91),R$2:R$63)))))</f>
        <v>112683.29318505937</v>
      </c>
      <c r="S91" s="3" cm="1">
        <f t="array" ref="S91">SUM(IF($A$2:$A$63=$A91,IF($B$2:$B$63=$B91,IF(IF($C91="All",TRUE,$C$2:$C$63=$C91),IF(IF($E91="Total",TRUE,$E$2:$E$63=$E91),S$2:S$63)))))</f>
        <v>111749.59383611212</v>
      </c>
      <c r="T91" s="3" cm="1">
        <f t="array" ref="T91">SUM(IF($A$2:$A$63=$A91,IF($B$2:$B$63=$B91,IF(IF($C91="All",TRUE,$C$2:$C$63=$C91),IF(IF($E91="Total",TRUE,$E$2:$E$63=$E91),T$2:T$63)))))</f>
        <v>110548.13281253247</v>
      </c>
      <c r="U91" s="3" cm="1">
        <f t="array" ref="U91">SUM(IF($A$2:$A$63=$A91,IF($B$2:$B$63=$B91,IF(IF($C91="All",TRUE,$C$2:$C$63=$C91),IF(IF($E91="Total",TRUE,$E$2:$E$63=$E91),U$2:U$63)))))</f>
        <v>109183.72660906902</v>
      </c>
      <c r="V91" s="3" cm="1">
        <f t="array" ref="V91">SUM(IF($A$2:$A$63=$A91,IF($B$2:$B$63=$B91,IF(IF($C91="All",TRUE,$C$2:$C$63=$C91),IF(IF($E91="Total",TRUE,$E$2:$E$63=$E91),V$2:V$63)))))</f>
        <v>107579.07498329696</v>
      </c>
      <c r="W91" s="3" cm="1">
        <f t="array" ref="W91">SUM(IF($A$2:$A$63=$A91,IF($B$2:$B$63=$B91,IF(IF($C91="All",TRUE,$C$2:$C$63=$C91),IF(IF($E91="Total",TRUE,$E$2:$E$63=$E91),W$2:W$63)))))</f>
        <v>105441.07877259277</v>
      </c>
      <c r="X91" s="3" cm="1">
        <f t="array" ref="X91">SUM(IF($A$2:$A$63=$A91,IF($B$2:$B$63=$B91,IF(IF($C91="All",TRUE,$C$2:$C$63=$C91),IF(IF($E91="Total",TRUE,$E$2:$E$63=$E91),X$2:X$63)))))</f>
        <v>102548.070694211</v>
      </c>
      <c r="Y91" s="3" cm="1">
        <f t="array" ref="Y91">SUM(IF($A$2:$A$63=$A91,IF($B$2:$B$63=$B91,IF(IF($C91="All",TRUE,$C$2:$C$63=$C91),IF(IF($E91="Total",TRUE,$E$2:$E$63=$E91),Y$2:Y$63)))))</f>
        <v>98860.879570092133</v>
      </c>
      <c r="Z91" s="3" cm="1">
        <f t="array" ref="Z91">SUM(IF($A$2:$A$63=$A91,IF($B$2:$B$63=$B91,IF(IF($C91="All",TRUE,$C$2:$C$63=$C91),IF(IF($E91="Total",TRUE,$E$2:$E$63=$E91),Z$2:Z$63)))))</f>
        <v>93999.468670068032</v>
      </c>
      <c r="AA91" t="s">
        <v>54</v>
      </c>
    </row>
    <row r="92" spans="1:27" hidden="1" outlineLevel="1" x14ac:dyDescent="0.3">
      <c r="A92" t="str">
        <f t="shared" si="11"/>
        <v>Concept</v>
      </c>
      <c r="B92" t="str">
        <f t="shared" si="12"/>
        <v>ICPs</v>
      </c>
      <c r="C92" s="59" t="str">
        <f t="shared" ref="C92:E92" si="18">C81</f>
        <v>GasNet</v>
      </c>
      <c r="D92" s="59" t="str">
        <f t="shared" si="18"/>
        <v>All</v>
      </c>
      <c r="E92" s="73" t="str">
        <f t="shared" si="18"/>
        <v>Total</v>
      </c>
      <c r="F92" s="3" cm="1">
        <f t="array" ref="F92">SUM(IF($A$2:$A$63=$A92,IF($B$2:$B$63=$B92,IF(IF($C92="All",TRUE,$C$2:$C$63=$C92),IF(IF($E92="Total",TRUE,$E$2:$E$63=$E92),F$2:F$63)))))</f>
        <v>10225.75</v>
      </c>
      <c r="G92" s="3" cm="1">
        <f t="array" ref="G92">SUM(IF($A$2:$A$63=$A92,IF($B$2:$B$63=$B92,IF(IF($C92="All",TRUE,$C$2:$C$63=$C92),IF(IF($E92="Total",TRUE,$E$2:$E$63=$E92),G$2:G$63)))))</f>
        <v>10138</v>
      </c>
      <c r="H92" s="3" cm="1">
        <f t="array" ref="H92">SUM(IF($A$2:$A$63=$A92,IF($B$2:$B$63=$B92,IF(IF($C92="All",TRUE,$C$2:$C$63=$C92),IF(IF($E92="Total",TRUE,$E$2:$E$63=$E92),H$2:H$63)))))</f>
        <v>9900.75</v>
      </c>
      <c r="I92" s="3" cm="1">
        <f t="array" ref="I92">SUM(IF($A$2:$A$63=$A92,IF($B$2:$B$63=$B92,IF(IF($C92="All",TRUE,$C$2:$C$63=$C92),IF(IF($E92="Total",TRUE,$E$2:$E$63=$E92),I$2:I$63)))))</f>
        <v>9894</v>
      </c>
      <c r="J92" s="3" cm="1">
        <f t="array" ref="J92">SUM(IF($A$2:$A$63=$A92,IF($B$2:$B$63=$B92,IF(IF($C92="All",TRUE,$C$2:$C$63=$C92),IF(IF($E92="Total",TRUE,$E$2:$E$63=$E92),J$2:J$63)))))</f>
        <v>9909.5</v>
      </c>
      <c r="K92" s="3" cm="1">
        <f t="array" ref="K92">SUM(IF($A$2:$A$63=$A92,IF($B$2:$B$63=$B92,IF(IF($C92="All",TRUE,$C$2:$C$63=$C92),IF(IF($E92="Total",TRUE,$E$2:$E$63=$E92),K$2:K$63)))))</f>
        <v>9951.5</v>
      </c>
      <c r="L92" s="3" cm="1">
        <f t="array" ref="L92">SUM(IF($A$2:$A$63=$A92,IF($B$2:$B$63=$B92,IF(IF($C92="All",TRUE,$C$2:$C$63=$C92),IF(IF($E92="Total",TRUE,$E$2:$E$63=$E92),L$2:L$63)))))</f>
        <v>10028.5</v>
      </c>
      <c r="M92" s="3" cm="1">
        <f t="array" ref="M92">SUM(IF($A$2:$A$63=$A92,IF($B$2:$B$63=$B92,IF(IF($C92="All",TRUE,$C$2:$C$63=$C92),IF(IF($E92="Total",TRUE,$E$2:$E$63=$E92),M$2:M$63)))))</f>
        <v>10067</v>
      </c>
      <c r="N92" s="3" cm="1">
        <f t="array" ref="N92">SUM(IF($A$2:$A$63=$A92,IF($B$2:$B$63=$B92,IF(IF($C92="All",TRUE,$C$2:$C$63=$C92),IF(IF($E92="Total",TRUE,$E$2:$E$63=$E92),N$2:N$63)))))</f>
        <v>10093.687</v>
      </c>
      <c r="O92" s="3" cm="1">
        <f t="array" ref="O92">SUM(IF($A$2:$A$63=$A92,IF($B$2:$B$63=$B92,IF(IF($C92="All",TRUE,$C$2:$C$63=$C92),IF(IF($E92="Total",TRUE,$E$2:$E$63=$E92),O$2:O$63)))))</f>
        <v>10076.99</v>
      </c>
      <c r="P92" s="3" cm="1">
        <f t="array" ref="P92">SUM(IF($A$2:$A$63=$A92,IF($B$2:$B$63=$B92,IF(IF($C92="All",TRUE,$C$2:$C$63=$C92),IF(IF($E92="Total",TRUE,$E$2:$E$63=$E92),P$2:P$63)))))</f>
        <v>10049.138455232049</v>
      </c>
      <c r="Q92" s="3" cm="1">
        <f t="array" ref="Q92">SUM(IF($A$2:$A$63=$A92,IF($B$2:$B$63=$B92,IF(IF($C92="All",TRUE,$C$2:$C$63=$C92),IF(IF($E92="Total",TRUE,$E$2:$E$63=$E92),Q$2:Q$63)))))</f>
        <v>9982.054365696149</v>
      </c>
      <c r="R92" s="3" cm="1">
        <f t="array" ref="R92">SUM(IF($A$2:$A$63=$A92,IF($B$2:$B$63=$B92,IF(IF($C92="All",TRUE,$C$2:$C$63=$C92),IF(IF($E92="Total",TRUE,$E$2:$E$63=$E92),R$2:R$63)))))</f>
        <v>9904.3031681142529</v>
      </c>
      <c r="S92" s="3" cm="1">
        <f t="array" ref="S92">SUM(IF($A$2:$A$63=$A92,IF($B$2:$B$63=$B92,IF(IF($C92="All",TRUE,$C$2:$C$63=$C92),IF(IF($E92="Total",TRUE,$E$2:$E$63=$E92),S$2:S$63)))))</f>
        <v>9824.9603789305202</v>
      </c>
      <c r="T92" s="3" cm="1">
        <f t="array" ref="T92">SUM(IF($A$2:$A$63=$A92,IF($B$2:$B$63=$B92,IF(IF($C92="All",TRUE,$C$2:$C$63=$C92),IF(IF($E92="Total",TRUE,$E$2:$E$63=$E92),T$2:T$63)))))</f>
        <v>9723.1547884679621</v>
      </c>
      <c r="U92" s="3" cm="1">
        <f t="array" ref="U92">SUM(IF($A$2:$A$63=$A92,IF($B$2:$B$63=$B92,IF(IF($C92="All",TRUE,$C$2:$C$63=$C92),IF(IF($E92="Total",TRUE,$E$2:$E$63=$E92),U$2:U$63)))))</f>
        <v>9607.2527872300652</v>
      </c>
      <c r="V92" s="3" cm="1">
        <f t="array" ref="V92">SUM(IF($A$2:$A$63=$A92,IF($B$2:$B$63=$B92,IF(IF($C92="All",TRUE,$C$2:$C$63=$C92),IF(IF($E92="Total",TRUE,$E$2:$E$63=$E92),V$2:V$63)))))</f>
        <v>9470.5489787151055</v>
      </c>
      <c r="W92" s="3" cm="1">
        <f t="array" ref="W92">SUM(IF($A$2:$A$63=$A92,IF($B$2:$B$63=$B92,IF(IF($C92="All",TRUE,$C$2:$C$63=$C92),IF(IF($E92="Total",TRUE,$E$2:$E$63=$E92),W$2:W$63)))))</f>
        <v>9286.9594773829358</v>
      </c>
      <c r="X92" s="3" cm="1">
        <f t="array" ref="X92">SUM(IF($A$2:$A$63=$A92,IF($B$2:$B$63=$B92,IF(IF($C92="All",TRUE,$C$2:$C$63=$C92),IF(IF($E92="Total",TRUE,$E$2:$E$63=$E92),X$2:X$63)))))</f>
        <v>9037.0041336444574</v>
      </c>
      <c r="Y92" s="3" cm="1">
        <f t="array" ref="Y92">SUM(IF($A$2:$A$63=$A92,IF($B$2:$B$63=$B92,IF(IF($C92="All",TRUE,$C$2:$C$63=$C92),IF(IF($E92="Total",TRUE,$E$2:$E$63=$E92),Y$2:Y$63)))))</f>
        <v>8716.6257277125787</v>
      </c>
      <c r="Z92" s="3" cm="1">
        <f t="array" ref="Z92">SUM(IF($A$2:$A$63=$A92,IF($B$2:$B$63=$B92,IF(IF($C92="All",TRUE,$C$2:$C$63=$C92),IF(IF($E92="Total",TRUE,$E$2:$E$63=$E92),Z$2:Z$63)))))</f>
        <v>8291.5376443278237</v>
      </c>
      <c r="AA92" t="s">
        <v>54</v>
      </c>
    </row>
    <row r="93" spans="1:27" hidden="1" outlineLevel="1" x14ac:dyDescent="0.3">
      <c r="A93" t="str">
        <f t="shared" si="11"/>
        <v>Concept</v>
      </c>
      <c r="B93" t="str">
        <f t="shared" si="12"/>
        <v>ICPs</v>
      </c>
      <c r="C93" s="59" t="str">
        <f t="shared" ref="C93:E93" si="19">C82</f>
        <v>All</v>
      </c>
      <c r="D93" s="59" t="str">
        <f t="shared" si="19"/>
        <v>All</v>
      </c>
      <c r="E93" s="73" t="str">
        <f t="shared" si="19"/>
        <v>Res</v>
      </c>
      <c r="F93" s="3" cm="1">
        <f t="array" ref="F93">SUM(IF($A$2:$A$63=$A93,IF($B$2:$B$63=$B93,IF(IF($C93="All",TRUE,$C$2:$C$63=$C93),IF(IF($E93="Total",TRUE,$E$2:$E$63=$E93),F$2:F$63)))))</f>
        <v>256936.5</v>
      </c>
      <c r="G93" s="3" cm="1">
        <f t="array" ref="G93">SUM(IF($A$2:$A$63=$A93,IF($B$2:$B$63=$B93,IF(IF($C93="All",TRUE,$C$2:$C$63=$C93),IF(IF($E93="Total",TRUE,$E$2:$E$63=$E93),G$2:G$63)))))</f>
        <v>259309.75</v>
      </c>
      <c r="H93" s="3" cm="1">
        <f t="array" ref="H93">SUM(IF($A$2:$A$63=$A93,IF($B$2:$B$63=$B93,IF(IF($C93="All",TRUE,$C$2:$C$63=$C93),IF(IF($E93="Total",TRUE,$E$2:$E$63=$E93),H$2:H$63)))))</f>
        <v>264155.25</v>
      </c>
      <c r="I93" s="3" cm="1">
        <f t="array" ref="I93">SUM(IF($A$2:$A$63=$A93,IF($B$2:$B$63=$B93,IF(IF($C93="All",TRUE,$C$2:$C$63=$C93),IF(IF($E93="Total",TRUE,$E$2:$E$63=$E93),I$2:I$63)))))</f>
        <v>267154.5</v>
      </c>
      <c r="J93" s="3" cm="1">
        <f t="array" ref="J93">SUM(IF($A$2:$A$63=$A93,IF($B$2:$B$63=$B93,IF(IF($C93="All",TRUE,$C$2:$C$63=$C93),IF(IF($E93="Total",TRUE,$E$2:$E$63=$E93),J$2:J$63)))))</f>
        <v>271112.5</v>
      </c>
      <c r="K93" s="3" cm="1">
        <f t="array" ref="K93">SUM(IF($A$2:$A$63=$A93,IF($B$2:$B$63=$B93,IF(IF($C93="All",TRUE,$C$2:$C$63=$C93),IF(IF($E93="Total",TRUE,$E$2:$E$63=$E93),K$2:K$63)))))</f>
        <v>275941.75</v>
      </c>
      <c r="L93" s="3" cm="1">
        <f t="array" ref="L93">SUM(IF($A$2:$A$63=$A93,IF($B$2:$B$63=$B93,IF(IF($C93="All",TRUE,$C$2:$C$63=$C93),IF(IF($E93="Total",TRUE,$E$2:$E$63=$E93),L$2:L$63)))))</f>
        <v>280778</v>
      </c>
      <c r="M93" s="3" cm="1">
        <f t="array" ref="M93">SUM(IF($A$2:$A$63=$A93,IF($B$2:$B$63=$B93,IF(IF($C93="All",TRUE,$C$2:$C$63=$C93),IF(IF($E93="Total",TRUE,$E$2:$E$63=$E93),M$2:M$63)))))</f>
        <v>285761</v>
      </c>
      <c r="N93" s="3" cm="1">
        <f t="array" ref="N93">SUM(IF($A$2:$A$63=$A93,IF($B$2:$B$63=$B93,IF(IF($C93="All",TRUE,$C$2:$C$63=$C93),IF(IF($E93="Total",TRUE,$E$2:$E$63=$E93),N$2:N$63)))))</f>
        <v>290535.717</v>
      </c>
      <c r="O93" s="3" cm="1">
        <f t="array" ref="O93">SUM(IF($A$2:$A$63=$A93,IF($B$2:$B$63=$B93,IF(IF($C93="All",TRUE,$C$2:$C$63=$C93),IF(IF($E93="Total",TRUE,$E$2:$E$63=$E93),O$2:O$63)))))</f>
        <v>294275.35574999999</v>
      </c>
      <c r="P93" s="3" cm="1">
        <f t="array" ref="P93">SUM(IF($A$2:$A$63=$A93,IF($B$2:$B$63=$B93,IF(IF($C93="All",TRUE,$C$2:$C$63=$C93),IF(IF($E93="Total",TRUE,$E$2:$E$63=$E93),P$2:P$63)))))</f>
        <v>296971.41935893759</v>
      </c>
      <c r="Q93" s="3" cm="1">
        <f t="array" ref="Q93">SUM(IF($A$2:$A$63=$A93,IF($B$2:$B$63=$B93,IF(IF($C93="All",TRUE,$C$2:$C$63=$C93),IF(IF($E93="Total",TRUE,$E$2:$E$63=$E93),Q$2:Q$63)))))</f>
        <v>298296.40298156446</v>
      </c>
      <c r="R93" s="3" cm="1">
        <f t="array" ref="R93">SUM(IF($A$2:$A$63=$A93,IF($B$2:$B$63=$B93,IF(IF($C93="All",TRUE,$C$2:$C$63=$C93),IF(IF($E93="Total",TRUE,$E$2:$E$63=$E93),R$2:R$63)))))</f>
        <v>296065.1042963267</v>
      </c>
      <c r="S93" s="3" cm="1">
        <f t="array" ref="S93">SUM(IF($A$2:$A$63=$A93,IF($B$2:$B$63=$B93,IF(IF($C93="All",TRUE,$C$2:$C$63=$C93),IF(IF($E93="Total",TRUE,$E$2:$E$63=$E93),S$2:S$63)))))</f>
        <v>293831.07951102324</v>
      </c>
      <c r="T93" s="3" cm="1">
        <f t="array" ref="T93">SUM(IF($A$2:$A$63=$A93,IF($B$2:$B$63=$B93,IF(IF($C93="All",TRUE,$C$2:$C$63=$C93),IF(IF($E93="Total",TRUE,$E$2:$E$63=$E93),T$2:T$63)))))</f>
        <v>290987.15624309296</v>
      </c>
      <c r="U93" s="3" cm="1">
        <f t="array" ref="U93">SUM(IF($A$2:$A$63=$A93,IF($B$2:$B$63=$B93,IF(IF($C93="All",TRUE,$C$2:$C$63=$C93),IF(IF($E93="Total",TRUE,$E$2:$E$63=$E93),U$2:U$63)))))</f>
        <v>287744.79817733454</v>
      </c>
      <c r="V93" s="3" cm="1">
        <f t="array" ref="V93">SUM(IF($A$2:$A$63=$A93,IF($B$2:$B$63=$B93,IF(IF($C93="All",TRUE,$C$2:$C$63=$C93),IF(IF($E93="Total",TRUE,$E$2:$E$63=$E93),V$2:V$63)))))</f>
        <v>283901.78207225469</v>
      </c>
      <c r="W93" s="3" cm="1">
        <f t="array" ref="W93">SUM(IF($A$2:$A$63=$A93,IF($B$2:$B$63=$B93,IF(IF($C93="All",TRUE,$C$2:$C$63=$C93),IF(IF($E93="Total",TRUE,$E$2:$E$63=$E93),W$2:W$63)))))</f>
        <v>278658.29486189678</v>
      </c>
      <c r="X93" s="3" cm="1">
        <f t="array" ref="X93">SUM(IF($A$2:$A$63=$A93,IF($B$2:$B$63=$B93,IF(IF($C93="All",TRUE,$C$2:$C$63=$C93),IF(IF($E93="Total",TRUE,$E$2:$E$63=$E93),X$2:X$63)))))</f>
        <v>271433.13987986243</v>
      </c>
      <c r="Y93" s="3" cm="1">
        <f t="array" ref="Y93">SUM(IF($A$2:$A$63=$A93,IF($B$2:$B$63=$B93,IF(IF($C93="All",TRUE,$C$2:$C$63=$C93),IF(IF($E93="Total",TRUE,$E$2:$E$63=$E93),Y$2:Y$63)))))</f>
        <v>262069.46520930607</v>
      </c>
      <c r="Z93" s="3" cm="1">
        <f t="array" ref="Z93">SUM(IF($A$2:$A$63=$A93,IF($B$2:$B$63=$B93,IF(IF($C93="All",TRUE,$C$2:$C$63=$C93),IF(IF($E93="Total",TRUE,$E$2:$E$63=$E93),Z$2:Z$63)))))</f>
        <v>249492.41009202396</v>
      </c>
      <c r="AA93" t="s">
        <v>54</v>
      </c>
    </row>
    <row r="94" spans="1:27" hidden="1" outlineLevel="1" x14ac:dyDescent="0.3">
      <c r="A94" t="str">
        <f t="shared" si="11"/>
        <v>Concept</v>
      </c>
      <c r="B94" t="str">
        <f t="shared" si="12"/>
        <v>ICPs</v>
      </c>
      <c r="C94" s="59" t="str">
        <f t="shared" ref="C94:E94" si="20">C83</f>
        <v>All</v>
      </c>
      <c r="D94" s="59" t="str">
        <f t="shared" si="20"/>
        <v>All</v>
      </c>
      <c r="E94" s="73" t="str">
        <f t="shared" si="20"/>
        <v>Com</v>
      </c>
      <c r="F94" s="3" cm="1">
        <f t="array" ref="F94">SUM(IF($A$2:$A$63=$A94,IF($B$2:$B$63=$B94,IF(IF($C94="All",TRUE,$C$2:$C$63=$C94),IF(IF($E94="Total",TRUE,$E$2:$E$63=$E94),F$2:F$63)))))</f>
        <v>12127.25</v>
      </c>
      <c r="G94" s="3" cm="1">
        <f t="array" ref="G94">SUM(IF($A$2:$A$63=$A94,IF($B$2:$B$63=$B94,IF(IF($C94="All",TRUE,$C$2:$C$63=$C94),IF(IF($E94="Total",TRUE,$E$2:$E$63=$E94),G$2:G$63)))))</f>
        <v>12296.25</v>
      </c>
      <c r="H94" s="3" cm="1">
        <f t="array" ref="H94">SUM(IF($A$2:$A$63=$A94,IF($B$2:$B$63=$B94,IF(IF($C94="All",TRUE,$C$2:$C$63=$C94),IF(IF($E94="Total",TRUE,$E$2:$E$63=$E94),H$2:H$63)))))</f>
        <v>12536</v>
      </c>
      <c r="I94" s="3" cm="1">
        <f t="array" ref="I94">SUM(IF($A$2:$A$63=$A94,IF($B$2:$B$63=$B94,IF(IF($C94="All",TRUE,$C$2:$C$63=$C94),IF(IF($E94="Total",TRUE,$E$2:$E$63=$E94),I$2:I$63)))))</f>
        <v>12706.5</v>
      </c>
      <c r="J94" s="3" cm="1">
        <f t="array" ref="J94">SUM(IF($A$2:$A$63=$A94,IF($B$2:$B$63=$B94,IF(IF($C94="All",TRUE,$C$2:$C$63=$C94),IF(IF($E94="Total",TRUE,$E$2:$E$63=$E94),J$2:J$63)))))</f>
        <v>12902</v>
      </c>
      <c r="K94" s="3" cm="1">
        <f t="array" ref="K94">SUM(IF($A$2:$A$63=$A94,IF($B$2:$B$63=$B94,IF(IF($C94="All",TRUE,$C$2:$C$63=$C94),IF(IF($E94="Total",TRUE,$E$2:$E$63=$E94),K$2:K$63)))))</f>
        <v>13062.75</v>
      </c>
      <c r="L94" s="3" cm="1">
        <f t="array" ref="L94">SUM(IF($A$2:$A$63=$A94,IF($B$2:$B$63=$B94,IF(IF($C94="All",TRUE,$C$2:$C$63=$C94),IF(IF($E94="Total",TRUE,$E$2:$E$63=$E94),L$2:L$63)))))</f>
        <v>13163</v>
      </c>
      <c r="M94" s="3" cm="1">
        <f t="array" ref="M94">SUM(IF($A$2:$A$63=$A94,IF($B$2:$B$63=$B94,IF(IF($C94="All",TRUE,$C$2:$C$63=$C94),IF(IF($E94="Total",TRUE,$E$2:$E$63=$E94),M$2:M$63)))))</f>
        <v>13175.5</v>
      </c>
      <c r="N94" s="3" cm="1">
        <f t="array" ref="N94">SUM(IF($A$2:$A$63=$A94,IF($B$2:$B$63=$B94,IF(IF($C94="All",TRUE,$C$2:$C$63=$C94),IF(IF($E94="Total",TRUE,$E$2:$E$63=$E94),N$2:N$63)))))</f>
        <v>13171.97</v>
      </c>
      <c r="O94" s="3" cm="1">
        <f t="array" ref="O94">SUM(IF($A$2:$A$63=$A94,IF($B$2:$B$63=$B94,IF(IF($C94="All",TRUE,$C$2:$C$63=$C94),IF(IF($E94="Total",TRUE,$E$2:$E$63=$E94),O$2:O$63)))))</f>
        <v>13135.55125</v>
      </c>
      <c r="P94" s="3" cm="1">
        <f t="array" ref="P94">SUM(IF($A$2:$A$63=$A94,IF($B$2:$B$63=$B94,IF(IF($C94="All",TRUE,$C$2:$C$63=$C94),IF(IF($E94="Total",TRUE,$E$2:$E$63=$E94),P$2:P$63)))))</f>
        <v>13078.817220588235</v>
      </c>
      <c r="Q94" s="3" cm="1">
        <f t="array" ref="Q94">SUM(IF($A$2:$A$63=$A94,IF($B$2:$B$63=$B94,IF(IF($C94="All",TRUE,$C$2:$C$63=$C94),IF(IF($E94="Total",TRUE,$E$2:$E$63=$E94),Q$2:Q$63)))))</f>
        <v>13029.994417521741</v>
      </c>
      <c r="R94" s="3" cm="1">
        <f t="array" ref="R94">SUM(IF($A$2:$A$63=$A94,IF($B$2:$B$63=$B94,IF(IF($C94="All",TRUE,$C$2:$C$63=$C94),IF(IF($E94="Total",TRUE,$E$2:$E$63=$E94),R$2:R$63)))))</f>
        <v>12731.769068705558</v>
      </c>
      <c r="S94" s="3" cm="1">
        <f t="array" ref="S94">SUM(IF($A$2:$A$63=$A94,IF($B$2:$B$63=$B94,IF(IF($C94="All",TRUE,$C$2:$C$63=$C94),IF(IF($E94="Total",TRUE,$E$2:$E$63=$E94),S$2:S$63)))))</f>
        <v>12329.503757870072</v>
      </c>
      <c r="T94" s="3" cm="1">
        <f t="array" ref="T94">SUM(IF($A$2:$A$63=$A94,IF($B$2:$B$63=$B94,IF(IF($C94="All",TRUE,$C$2:$C$63=$C94),IF(IF($E94="Total",TRUE,$E$2:$E$63=$E94),T$2:T$63)))))</f>
        <v>11730.773517269734</v>
      </c>
      <c r="U94" s="3" cm="1">
        <f t="array" ref="U94">SUM(IF($A$2:$A$63=$A94,IF($B$2:$B$63=$B94,IF(IF($C94="All",TRUE,$C$2:$C$63=$C94),IF(IF($E94="Total",TRUE,$E$2:$E$63=$E94),U$2:U$63)))))</f>
        <v>11011.741540043147</v>
      </c>
      <c r="V94" s="3" cm="1">
        <f t="array" ref="V94">SUM(IF($A$2:$A$63=$A94,IF($B$2:$B$63=$B94,IF(IF($C94="All",TRUE,$C$2:$C$63=$C94),IF(IF($E94="Total",TRUE,$E$2:$E$63=$E94),V$2:V$63)))))</f>
        <v>10196.051806438631</v>
      </c>
      <c r="W94" s="3" cm="1">
        <f t="array" ref="W94">SUM(IF($A$2:$A$63=$A94,IF($B$2:$B$63=$B94,IF(IF($C94="All",TRUE,$C$2:$C$63=$C94),IF(IF($E94="Total",TRUE,$E$2:$E$63=$E94),W$2:W$63)))))</f>
        <v>9311.2890355347226</v>
      </c>
      <c r="X94" s="3" cm="1">
        <f t="array" ref="X94">SUM(IF($A$2:$A$63=$A94,IF($B$2:$B$63=$B94,IF(IF($C94="All",TRUE,$C$2:$C$63=$C94),IF(IF($E94="Total",TRUE,$E$2:$E$63=$E94),X$2:X$63)))))</f>
        <v>8325.694236482379</v>
      </c>
      <c r="Y94" s="3" cm="1">
        <f t="array" ref="Y94">SUM(IF($A$2:$A$63=$A94,IF($B$2:$B$63=$B94,IF(IF($C94="All",TRUE,$C$2:$C$63=$C94),IF(IF($E94="Total",TRUE,$E$2:$E$63=$E94),Y$2:Y$63)))))</f>
        <v>7332.0389468036637</v>
      </c>
      <c r="Z94" s="3" cm="1">
        <f t="array" ref="Z94">SUM(IF($A$2:$A$63=$A94,IF($B$2:$B$63=$B94,IF(IF($C94="All",TRUE,$C$2:$C$63=$C94),IF(IF($E94="Total",TRUE,$E$2:$E$63=$E94),Z$2:Z$63)))))</f>
        <v>6419.0837521700705</v>
      </c>
      <c r="AA94" t="s">
        <v>54</v>
      </c>
    </row>
    <row r="95" spans="1:27" hidden="1" outlineLevel="1" x14ac:dyDescent="0.3">
      <c r="A95" t="str">
        <f t="shared" si="11"/>
        <v>Concept</v>
      </c>
      <c r="B95" t="str">
        <f t="shared" si="12"/>
        <v>ICPs</v>
      </c>
      <c r="C95" s="59" t="str">
        <f t="shared" ref="C95:E96" si="21">C84</f>
        <v>All</v>
      </c>
      <c r="D95" s="59" t="str">
        <f t="shared" si="21"/>
        <v>All</v>
      </c>
      <c r="E95" s="73" t="str">
        <f t="shared" si="21"/>
        <v>Ind</v>
      </c>
      <c r="F95" s="3" cm="1">
        <f t="array" ref="F95">SUM(IF($A$2:$A$63=$A95,IF($B$2:$B$63=$B95,IF(IF($C95="All",TRUE,$C$2:$C$63=$C95),IF(IF($E95="Total",TRUE,$E$2:$E$63=$E95),F$2:F$63)))))</f>
        <v>565.25</v>
      </c>
      <c r="G95" s="3" cm="1">
        <f t="array" ref="G95">SUM(IF($A$2:$A$63=$A95,IF($B$2:$B$63=$B95,IF(IF($C95="All",TRUE,$C$2:$C$63=$C95),IF(IF($E95="Total",TRUE,$E$2:$E$63=$E95),G$2:G$63)))))</f>
        <v>541.25</v>
      </c>
      <c r="H95" s="3" cm="1">
        <f t="array" ref="H95">SUM(IF($A$2:$A$63=$A95,IF($B$2:$B$63=$B95,IF(IF($C95="All",TRUE,$C$2:$C$63=$C95),IF(IF($E95="Total",TRUE,$E$2:$E$63=$E95),H$2:H$63)))))</f>
        <v>537</v>
      </c>
      <c r="I95" s="3" cm="1">
        <f t="array" ref="I95">SUM(IF($A$2:$A$63=$A95,IF($B$2:$B$63=$B95,IF(IF($C95="All",TRUE,$C$2:$C$63=$C95),IF(IF($E95="Total",TRUE,$E$2:$E$63=$E95),I$2:I$63)))))</f>
        <v>532</v>
      </c>
      <c r="J95" s="3" cm="1">
        <f t="array" ref="J95">SUM(IF($A$2:$A$63=$A95,IF($B$2:$B$63=$B95,IF(IF($C95="All",TRUE,$C$2:$C$63=$C95),IF(IF($E95="Total",TRUE,$E$2:$E$63=$E95),J$2:J$63)))))</f>
        <v>524</v>
      </c>
      <c r="K95" s="3" cm="1">
        <f t="array" ref="K95">SUM(IF($A$2:$A$63=$A95,IF($B$2:$B$63=$B95,IF(IF($C95="All",TRUE,$C$2:$C$63=$C95),IF(IF($E95="Total",TRUE,$E$2:$E$63=$E95),K$2:K$63)))))</f>
        <v>519.25</v>
      </c>
      <c r="L95" s="3" cm="1">
        <f t="array" ref="L95">SUM(IF($A$2:$A$63=$A95,IF($B$2:$B$63=$B95,IF(IF($C95="All",TRUE,$C$2:$C$63=$C95),IF(IF($E95="Total",TRUE,$E$2:$E$63=$E95),L$2:L$63)))))</f>
        <v>523</v>
      </c>
      <c r="M95" s="3" cm="1">
        <f t="array" ref="M95">SUM(IF($A$2:$A$63=$A95,IF($B$2:$B$63=$B95,IF(IF($C95="All",TRUE,$C$2:$C$63=$C95),IF(IF($E95="Total",TRUE,$E$2:$E$63=$E95),M$2:M$63)))))</f>
        <v>527.25</v>
      </c>
      <c r="N95" s="3" cm="1">
        <f t="array" ref="N95">SUM(IF($A$2:$A$63=$A95,IF($B$2:$B$63=$B95,IF(IF($C95="All",TRUE,$C$2:$C$63=$C95),IF(IF($E95="Total",TRUE,$E$2:$E$63=$E95),N$2:N$63)))))</f>
        <v>524.75</v>
      </c>
      <c r="O95" s="3" cm="1">
        <f t="array" ref="O95">SUM(IF($A$2:$A$63=$A95,IF($B$2:$B$63=$B95,IF(IF($C95="All",TRUE,$C$2:$C$63=$C95),IF(IF($E95="Total",TRUE,$E$2:$E$63=$E95),O$2:O$63)))))</f>
        <v>522.91599999999994</v>
      </c>
      <c r="P95" s="3" cm="1">
        <f t="array" ref="P95">SUM(IF($A$2:$A$63=$A95,IF($B$2:$B$63=$B95,IF(IF($C95="All",TRUE,$C$2:$C$63=$C95),IF(IF($E95="Total",TRUE,$E$2:$E$63=$E95),P$2:P$63)))))</f>
        <v>520.98587570621464</v>
      </c>
      <c r="Q95" s="3" cm="1">
        <f t="array" ref="Q95">SUM(IF($A$2:$A$63=$A95,IF($B$2:$B$63=$B95,IF(IF($C95="All",TRUE,$C$2:$C$63=$C95),IF(IF($E95="Total",TRUE,$E$2:$E$63=$E95),Q$2:Q$63)))))</f>
        <v>520.4069666099349</v>
      </c>
      <c r="R95" s="3" cm="1">
        <f t="array" ref="R95">SUM(IF($A$2:$A$63=$A95,IF($B$2:$B$63=$B95,IF(IF($C95="All",TRUE,$C$2:$C$63=$C95),IF(IF($E95="Total",TRUE,$E$2:$E$63=$E95),R$2:R$63)))))</f>
        <v>484.34560155881945</v>
      </c>
      <c r="S95" s="3" cm="1">
        <f t="array" ref="S95">SUM(IF($A$2:$A$63=$A95,IF($B$2:$B$63=$B95,IF(IF($C95="All",TRUE,$C$2:$C$63=$C95),IF(IF($E95="Total",TRUE,$E$2:$E$63=$E95),S$2:S$63)))))</f>
        <v>436.67660773412808</v>
      </c>
      <c r="T95" s="3" cm="1">
        <f t="array" ref="T95">SUM(IF($A$2:$A$63=$A95,IF($B$2:$B$63=$B95,IF(IF($C95="All",TRUE,$C$2:$C$63=$C95),IF(IF($E95="Total",TRUE,$E$2:$E$63=$E95),T$2:T$63)))))</f>
        <v>389.92410969328103</v>
      </c>
      <c r="U95" s="3" cm="1">
        <f t="array" ref="U95">SUM(IF($A$2:$A$63=$A95,IF($B$2:$B$63=$B95,IF(IF($C95="All",TRUE,$C$2:$C$63=$C95),IF(IF($E95="Total",TRUE,$E$2:$E$63=$E95),U$2:U$63)))))</f>
        <v>368.95007819572777</v>
      </c>
      <c r="V95" s="3" cm="1">
        <f t="array" ref="V95">SUM(IF($A$2:$A$63=$A95,IF($B$2:$B$63=$B95,IF(IF($C95="All",TRUE,$C$2:$C$63=$C95),IF(IF($E95="Total",TRUE,$E$2:$E$63=$E95),V$2:V$63)))))</f>
        <v>355.62492881530147</v>
      </c>
      <c r="W95" s="3" cm="1">
        <f t="array" ref="W95">SUM(IF($A$2:$A$63=$A95,IF($B$2:$B$63=$B95,IF(IF($C95="All",TRUE,$C$2:$C$63=$C95),IF(IF($E95="Total",TRUE,$E$2:$E$63=$E95),W$2:W$63)))))</f>
        <v>343.86655747133517</v>
      </c>
      <c r="X95" s="3" cm="1">
        <f t="array" ref="X95">SUM(IF($A$2:$A$63=$A95,IF($B$2:$B$63=$B95,IF(IF($C95="All",TRUE,$C$2:$C$63=$C95),IF(IF($E95="Total",TRUE,$E$2:$E$63=$E95),X$2:X$63)))))</f>
        <v>335.14226494421331</v>
      </c>
      <c r="Y95" s="3" cm="1">
        <f t="array" ref="Y95">SUM(IF($A$2:$A$63=$A95,IF($B$2:$B$63=$B95,IF(IF($C95="All",TRUE,$C$2:$C$63=$C95),IF(IF($E95="Total",TRUE,$E$2:$E$63=$E95),Y$2:Y$63)))))</f>
        <v>327.33330624128274</v>
      </c>
      <c r="Z95" s="3" cm="1">
        <f t="array" ref="Z95">SUM(IF($A$2:$A$63=$A95,IF($B$2:$B$63=$B95,IF(IF($C95="All",TRUE,$C$2:$C$63=$C95),IF(IF($E95="Total",TRUE,$E$2:$E$63=$E95),Z$2:Z$63)))))</f>
        <v>319.14007585874748</v>
      </c>
      <c r="AA95" t="s">
        <v>54</v>
      </c>
    </row>
    <row r="96" spans="1:27" hidden="1" outlineLevel="1" x14ac:dyDescent="0.3">
      <c r="A96" t="str">
        <f t="shared" si="11"/>
        <v>Concept</v>
      </c>
      <c r="B96" t="str">
        <f t="shared" si="12"/>
        <v>ICPs</v>
      </c>
      <c r="C96" s="59" t="str">
        <f t="shared" si="21"/>
        <v>All</v>
      </c>
      <c r="D96" s="59" t="str">
        <f t="shared" si="21"/>
        <v>All</v>
      </c>
      <c r="E96" s="73" t="str">
        <f t="shared" si="21"/>
        <v>Total</v>
      </c>
      <c r="F96" s="3" cm="1">
        <f t="array" ref="F96">SUM(IF($A$2:$A$63=$A96,IF($B$2:$B$63=$B96,IF(IF($C96="All",TRUE,$C$2:$C$63=$C96),IF(IF($E96="Total",TRUE,$E$2:$E$63=$E96),F$2:F$63)))))</f>
        <v>269629</v>
      </c>
      <c r="G96" s="3" cm="1">
        <f t="array" ref="G96">SUM(IF($A$2:$A$63=$A96,IF($B$2:$B$63=$B96,IF(IF($C96="All",TRUE,$C$2:$C$63=$C96),IF(IF($E96="Total",TRUE,$E$2:$E$63=$E96),G$2:G$63)))))</f>
        <v>272147.25</v>
      </c>
      <c r="H96" s="3" cm="1">
        <f t="array" ref="H96">SUM(IF($A$2:$A$63=$A96,IF($B$2:$B$63=$B96,IF(IF($C96="All",TRUE,$C$2:$C$63=$C96),IF(IF($E96="Total",TRUE,$E$2:$E$63=$E96),H$2:H$63)))))</f>
        <v>277228.25</v>
      </c>
      <c r="I96" s="3" cm="1">
        <f t="array" ref="I96">SUM(IF($A$2:$A$63=$A96,IF($B$2:$B$63=$B96,IF(IF($C96="All",TRUE,$C$2:$C$63=$C96),IF(IF($E96="Total",TRUE,$E$2:$E$63=$E96),I$2:I$63)))))</f>
        <v>280393</v>
      </c>
      <c r="J96" s="3" cm="1">
        <f t="array" ref="J96">SUM(IF($A$2:$A$63=$A96,IF($B$2:$B$63=$B96,IF(IF($C96="All",TRUE,$C$2:$C$63=$C96),IF(IF($E96="Total",TRUE,$E$2:$E$63=$E96),J$2:J$63)))))</f>
        <v>284538.5</v>
      </c>
      <c r="K96" s="3" cm="1">
        <f t="array" ref="K96">SUM(IF($A$2:$A$63=$A96,IF($B$2:$B$63=$B96,IF(IF($C96="All",TRUE,$C$2:$C$63=$C96),IF(IF($E96="Total",TRUE,$E$2:$E$63=$E96),K$2:K$63)))))</f>
        <v>289523.75</v>
      </c>
      <c r="L96" s="3" cm="1">
        <f t="array" ref="L96">SUM(IF($A$2:$A$63=$A96,IF($B$2:$B$63=$B96,IF(IF($C96="All",TRUE,$C$2:$C$63=$C96),IF(IF($E96="Total",TRUE,$E$2:$E$63=$E96),L$2:L$63)))))</f>
        <v>294464</v>
      </c>
      <c r="M96" s="3" cm="1">
        <f t="array" ref="M96">SUM(IF($A$2:$A$63=$A96,IF($B$2:$B$63=$B96,IF(IF($C96="All",TRUE,$C$2:$C$63=$C96),IF(IF($E96="Total",TRUE,$E$2:$E$63=$E96),M$2:M$63)))))</f>
        <v>299463.75</v>
      </c>
      <c r="N96" s="3" cm="1">
        <f t="array" ref="N96">SUM(IF($A$2:$A$63=$A96,IF($B$2:$B$63=$B96,IF(IF($C96="All",TRUE,$C$2:$C$63=$C96),IF(IF($E96="Total",TRUE,$E$2:$E$63=$E96),N$2:N$63)))))</f>
        <v>304232.43699999998</v>
      </c>
      <c r="O96" s="3" cm="1">
        <f t="array" ref="O96">SUM(IF($A$2:$A$63=$A96,IF($B$2:$B$63=$B96,IF(IF($C96="All",TRUE,$C$2:$C$63=$C96),IF(IF($E96="Total",TRUE,$E$2:$E$63=$E96),O$2:O$63)))))</f>
        <v>307933.82299999997</v>
      </c>
      <c r="P96" s="3" cm="1">
        <f t="array" ref="P96">SUM(IF($A$2:$A$63=$A96,IF($B$2:$B$63=$B96,IF(IF($C96="All",TRUE,$C$2:$C$63=$C96),IF(IF($E96="Total",TRUE,$E$2:$E$63=$E96),P$2:P$63)))))</f>
        <v>310571.22245523205</v>
      </c>
      <c r="Q96" s="3" cm="1">
        <f t="array" ref="Q96">SUM(IF($A$2:$A$63=$A96,IF($B$2:$B$63=$B96,IF(IF($C96="All",TRUE,$C$2:$C$63=$C96),IF(IF($E96="Total",TRUE,$E$2:$E$63=$E96),Q$2:Q$63)))))</f>
        <v>311846.80436569615</v>
      </c>
      <c r="R96" s="3" cm="1">
        <f t="array" ref="R96">SUM(IF($A$2:$A$63=$A96,IF($B$2:$B$63=$B96,IF(IF($C96="All",TRUE,$C$2:$C$63=$C96),IF(IF($E96="Total",TRUE,$E$2:$E$63=$E96),R$2:R$63)))))</f>
        <v>309281.21896659106</v>
      </c>
      <c r="S96" s="3" cm="1">
        <f t="array" ref="S96">SUM(IF($A$2:$A$63=$A96,IF($B$2:$B$63=$B96,IF(IF($C96="All",TRUE,$C$2:$C$63=$C96),IF(IF($E96="Total",TRUE,$E$2:$E$63=$E96),S$2:S$63)))))</f>
        <v>306597.25987662742</v>
      </c>
      <c r="T96" s="3" cm="1">
        <f t="array" ref="T96">SUM(IF($A$2:$A$63=$A96,IF($B$2:$B$63=$B96,IF(IF($C96="All",TRUE,$C$2:$C$63=$C96),IF(IF($E96="Total",TRUE,$E$2:$E$63=$E96),T$2:T$63)))))</f>
        <v>303107.85387005599</v>
      </c>
      <c r="U96" s="3" cm="1">
        <f t="array" ref="U96">SUM(IF($A$2:$A$63=$A96,IF($B$2:$B$63=$B96,IF(IF($C96="All",TRUE,$C$2:$C$63=$C96),IF(IF($E96="Total",TRUE,$E$2:$E$63=$E96),U$2:U$63)))))</f>
        <v>299125.4897955734</v>
      </c>
      <c r="V96" s="3" cm="1">
        <f t="array" ref="V96">SUM(IF($A$2:$A$63=$A96,IF($B$2:$B$63=$B96,IF(IF($C96="All",TRUE,$C$2:$C$63=$C96),IF(IF($E96="Total",TRUE,$E$2:$E$63=$E96),V$2:V$63)))))</f>
        <v>294453.45880750852</v>
      </c>
      <c r="W96" s="3" cm="1">
        <f t="array" ref="W96">SUM(IF($A$2:$A$63=$A96,IF($B$2:$B$63=$B96,IF(IF($C96="All",TRUE,$C$2:$C$63=$C96),IF(IF($E96="Total",TRUE,$E$2:$E$63=$E96),W$2:W$63)))))</f>
        <v>288313.45045490284</v>
      </c>
      <c r="X96" s="3" cm="1">
        <f t="array" ref="X96">SUM(IF($A$2:$A$63=$A96,IF($B$2:$B$63=$B96,IF(IF($C96="All",TRUE,$C$2:$C$63=$C96),IF(IF($E96="Total",TRUE,$E$2:$E$63=$E96),X$2:X$63)))))</f>
        <v>280093.97638128902</v>
      </c>
      <c r="Y96" s="3" cm="1">
        <f t="array" ref="Y96">SUM(IF($A$2:$A$63=$A96,IF($B$2:$B$63=$B96,IF(IF($C96="All",TRUE,$C$2:$C$63=$C96),IF(IF($E96="Total",TRUE,$E$2:$E$63=$E96),Y$2:Y$63)))))</f>
        <v>269728.83746235096</v>
      </c>
      <c r="Z96" s="3" cm="1">
        <f t="array" ref="Z96">SUM(IF($A$2:$A$63=$A96,IF($B$2:$B$63=$B96,IF(IF($C96="All",TRUE,$C$2:$C$63=$C96),IF(IF($E96="Total",TRUE,$E$2:$E$63=$E96),Z$2:Z$63)))))</f>
        <v>256230.63392005273</v>
      </c>
      <c r="AA96" t="s">
        <v>54</v>
      </c>
    </row>
    <row r="97" spans="1:31" hidden="1" outlineLevel="1" x14ac:dyDescent="0.3">
      <c r="A97" s="43" t="s">
        <v>82</v>
      </c>
      <c r="B97" t="str">
        <f>B95</f>
        <v>ICPs</v>
      </c>
      <c r="C97" s="59" t="str">
        <f t="shared" ref="C97:E97" si="22">C86</f>
        <v>Powerco</v>
      </c>
      <c r="D97" s="59" t="str">
        <f t="shared" si="22"/>
        <v>All</v>
      </c>
      <c r="E97" s="73" t="str">
        <f t="shared" si="22"/>
        <v>Res</v>
      </c>
      <c r="F97" s="3" cm="1">
        <f t="array" ref="F97">SUM(IF($A$2:$A$63=$A97,IF($B$2:$B$63=$B97,IF(IF($C97="All",TRUE,$C$2:$C$63=$C97),IF(IF($E97="Total",TRUE,$E$2:$E$63=$E97),F$2:F$63)))))</f>
        <v>100236</v>
      </c>
      <c r="G97" s="3" cm="1">
        <f t="array" ref="G97">SUM(IF($A$2:$A$63=$A97,IF($B$2:$B$63=$B97,IF(IF($C97="All",TRUE,$C$2:$C$63=$C97),IF(IF($E97="Total",TRUE,$E$2:$E$63=$E97),G$2:G$63)))))</f>
        <v>100264.5</v>
      </c>
      <c r="H97" s="3" cm="1">
        <f t="array" ref="H97">SUM(IF($A$2:$A$63=$A97,IF($B$2:$B$63=$B97,IF(IF($C97="All",TRUE,$C$2:$C$63=$C97),IF(IF($E97="Total",TRUE,$E$2:$E$63=$E97),H$2:H$63)))))</f>
        <v>101035</v>
      </c>
      <c r="I97" s="3" cm="1">
        <f t="array" ref="I97">SUM(IF($A$2:$A$63=$A97,IF($B$2:$B$63=$B97,IF(IF($C97="All",TRUE,$C$2:$C$63=$C97),IF(IF($E97="Total",TRUE,$E$2:$E$63=$E97),I$2:I$63)))))</f>
        <v>101950</v>
      </c>
      <c r="J97" s="3" cm="1">
        <f t="array" ref="J97">SUM(IF($A$2:$A$63=$A97,IF($B$2:$B$63=$B97,IF(IF($C97="All",TRUE,$C$2:$C$63=$C97),IF(IF($E97="Total",TRUE,$E$2:$E$63=$E97),J$2:J$63)))))</f>
        <v>103113</v>
      </c>
      <c r="K97" s="3" cm="1">
        <f t="array" ref="K97">SUM(IF($A$2:$A$63=$A97,IF($B$2:$B$63=$B97,IF(IF($C97="All",TRUE,$C$2:$C$63=$C97),IF(IF($E97="Total",TRUE,$E$2:$E$63=$E97),K$2:K$63)))))</f>
        <v>104667</v>
      </c>
      <c r="L97" s="3" cm="1">
        <f t="array" ref="L97">SUM(IF($A$2:$A$63=$A97,IF($B$2:$B$63=$B97,IF(IF($C97="All",TRUE,$C$2:$C$63=$C97),IF(IF($E97="Total",TRUE,$E$2:$E$63=$E97),L$2:L$63)))))</f>
        <v>106330</v>
      </c>
      <c r="M97" s="3" cm="1">
        <f t="array" ref="M97">SUM(IF($A$2:$A$63=$A97,IF($B$2:$B$63=$B97,IF(IF($C97="All",TRUE,$C$2:$C$63=$C97),IF(IF($E97="Total",TRUE,$E$2:$E$63=$E97),M$2:M$63)))))</f>
        <v>107905.5</v>
      </c>
      <c r="N97" s="3" cm="1">
        <f t="array" ref="N97">SUM(IF($A$2:$A$63=$A97,IF($B$2:$B$63=$B97,IF(IF($C97="All",TRUE,$C$2:$C$63=$C97),IF(IF($E97="Total",TRUE,$E$2:$E$63=$E97),N$2:N$63)))))</f>
        <v>109263</v>
      </c>
      <c r="O97" s="3" cm="1">
        <f t="array" ref="O97">SUM(IF($A$2:$A$63=$A97,IF($B$2:$B$63=$B97,IF(IF($C97="All",TRUE,$C$2:$C$63=$C97),IF(IF($E97="Total",TRUE,$E$2:$E$63=$E97),O$2:O$63)))))</f>
        <v>110195</v>
      </c>
      <c r="P97" s="3" cm="1">
        <f t="array" ref="P97">SUM(IF($A$2:$A$63=$A97,IF($B$2:$B$63=$B97,IF(IF($C97="All",TRUE,$C$2:$C$63=$C97),IF(IF($E97="Total",TRUE,$E$2:$E$63=$E97),P$2:P$63)))))</f>
        <v>110628.5</v>
      </c>
      <c r="Q97" s="3" cm="1">
        <f t="array" ref="Q97">SUM(IF($A$2:$A$63=$A97,IF($B$2:$B$63=$B97,IF(IF($C97="All",TRUE,$C$2:$C$63=$C97),IF(IF($E97="Total",TRUE,$E$2:$E$63=$E97),Q$2:Q$63)))))</f>
        <v>110590</v>
      </c>
      <c r="R97" s="3" cm="1">
        <f t="array" ref="R97">SUM(IF($A$2:$A$63=$A97,IF($B$2:$B$63=$B97,IF(IF($C97="All",TRUE,$C$2:$C$63=$C97),IF(IF($E97="Total",TRUE,$E$2:$E$63=$E97),R$2:R$63)))))</f>
        <v>109753.28415345939</v>
      </c>
      <c r="S97" s="3" cm="1">
        <f t="array" ref="S97">SUM(IF($A$2:$A$63=$A97,IF($B$2:$B$63=$B97,IF(IF($C97="All",TRUE,$C$2:$C$63=$C97),IF(IF($E97="Total",TRUE,$E$2:$E$63=$E97),S$2:S$63)))))</f>
        <v>109347.8151964352</v>
      </c>
      <c r="T97" s="3" cm="1">
        <f t="array" ref="T97">SUM(IF($A$2:$A$63=$A97,IF($B$2:$B$63=$B97,IF(IF($C97="All",TRUE,$C$2:$C$63=$C97),IF(IF($E97="Total",TRUE,$E$2:$E$63=$E97),T$2:T$63)))))</f>
        <v>109036.73542896955</v>
      </c>
      <c r="U97" s="3" cm="1">
        <f t="array" ref="U97">SUM(IF($A$2:$A$63=$A97,IF($B$2:$B$63=$B97,IF(IF($C97="All",TRUE,$C$2:$C$63=$C97),IF(IF($E97="Total",TRUE,$E$2:$E$63=$E97),U$2:U$63)))))</f>
        <v>108650.63052891463</v>
      </c>
      <c r="V97" s="3" cm="1">
        <f t="array" ref="V97">SUM(IF($A$2:$A$63=$A97,IF($B$2:$B$63=$B97,IF(IF($C97="All",TRUE,$C$2:$C$63=$C97),IF(IF($E97="Total",TRUE,$E$2:$E$63=$E97),V$2:V$63)))))</f>
        <v>108151.52168532481</v>
      </c>
      <c r="W97" s="3" cm="1">
        <f t="array" ref="W97">SUM(IF($A$2:$A$63=$A97,IF($B$2:$B$63=$B97,IF(IF($C97="All",TRUE,$C$2:$C$63=$C97),IF(IF($E97="Total",TRUE,$E$2:$E$63=$E97),W$2:W$63)))))</f>
        <v>107499.47954494409</v>
      </c>
      <c r="X97" s="3" cm="1">
        <f t="array" ref="X97">SUM(IF($A$2:$A$63=$A97,IF($B$2:$B$63=$B97,IF(IF($C97="All",TRUE,$C$2:$C$63=$C97),IF(IF($E97="Total",TRUE,$E$2:$E$63=$E97),X$2:X$63)))))</f>
        <v>106653.59788150433</v>
      </c>
      <c r="Y97" s="3" cm="1">
        <f t="array" ref="Y97">SUM(IF($A$2:$A$63=$A97,IF($B$2:$B$63=$B97,IF(IF($C97="All",TRUE,$C$2:$C$63=$C97),IF(IF($E97="Total",TRUE,$E$2:$E$63=$E97),Y$2:Y$63)))))</f>
        <v>105566.15101979965</v>
      </c>
      <c r="Z97" s="3" cm="1">
        <f t="array" ref="Z97">SUM(IF($A$2:$A$63=$A97,IF($B$2:$B$63=$B97,IF(IF($C97="All",TRUE,$C$2:$C$63=$C97),IF(IF($E97="Total",TRUE,$E$2:$E$63=$E97),Z$2:Z$63)))))</f>
        <v>104182.59327588449</v>
      </c>
      <c r="AA97" t="s">
        <v>54</v>
      </c>
    </row>
    <row r="98" spans="1:31" hidden="1" outlineLevel="1" x14ac:dyDescent="0.3">
      <c r="A98" t="str">
        <f t="shared" ref="A98:A107" si="23">A97</f>
        <v>GDB</v>
      </c>
      <c r="B98" t="str">
        <f t="shared" ref="B98:B107" si="24">B97</f>
        <v>ICPs</v>
      </c>
      <c r="C98" s="59" t="str">
        <f t="shared" ref="C98:E98" si="25">C87</f>
        <v>Powerco</v>
      </c>
      <c r="D98" s="59" t="str">
        <f t="shared" si="25"/>
        <v>All</v>
      </c>
      <c r="E98" s="73" t="str">
        <f t="shared" si="25"/>
        <v>Com</v>
      </c>
      <c r="F98" s="3" cm="1">
        <f t="array" ref="F98">SUM(IF($A$2:$A$63=$A98,IF($B$2:$B$63=$B98,IF(IF($C98="All",TRUE,$C$2:$C$63=$C98),IF(IF($E98="Total",TRUE,$E$2:$E$63=$E98),F$2:F$63)))))</f>
        <v>2546</v>
      </c>
      <c r="G98" s="3" cm="1">
        <f t="array" ref="G98">SUM(IF($A$2:$A$63=$A98,IF($B$2:$B$63=$B98,IF(IF($C98="All",TRUE,$C$2:$C$63=$C98),IF(IF($E98="Total",TRUE,$E$2:$E$63=$E98),G$2:G$63)))))</f>
        <v>2577.5</v>
      </c>
      <c r="H98" s="3" cm="1">
        <f t="array" ref="H98">SUM(IF($A$2:$A$63=$A98,IF($B$2:$B$63=$B98,IF(IF($C98="All",TRUE,$C$2:$C$63=$C98),IF(IF($E98="Total",TRUE,$E$2:$E$63=$E98),H$2:H$63)))))</f>
        <v>2603.5</v>
      </c>
      <c r="I98" s="3" cm="1">
        <f t="array" ref="I98">SUM(IF($A$2:$A$63=$A98,IF($B$2:$B$63=$B98,IF(IF($C98="All",TRUE,$C$2:$C$63=$C98),IF(IF($E98="Total",TRUE,$E$2:$E$63=$E98),I$2:I$63)))))</f>
        <v>2630.5</v>
      </c>
      <c r="J98" s="3" cm="1">
        <f t="array" ref="J98">SUM(IF($A$2:$A$63=$A98,IF($B$2:$B$63=$B98,IF(IF($C98="All",TRUE,$C$2:$C$63=$C98),IF(IF($E98="Total",TRUE,$E$2:$E$63=$E98),J$2:J$63)))))</f>
        <v>2668</v>
      </c>
      <c r="K98" s="3" cm="1">
        <f t="array" ref="K98">SUM(IF($A$2:$A$63=$A98,IF($B$2:$B$63=$B98,IF(IF($C98="All",TRUE,$C$2:$C$63=$C98),IF(IF($E98="Total",TRUE,$E$2:$E$63=$E98),K$2:K$63)))))</f>
        <v>2707.5</v>
      </c>
      <c r="L98" s="3" cm="1">
        <f t="array" ref="L98">SUM(IF($A$2:$A$63=$A98,IF($B$2:$B$63=$B98,IF(IF($C98="All",TRUE,$C$2:$C$63=$C98),IF(IF($E98="Total",TRUE,$E$2:$E$63=$E98),L$2:L$63)))))</f>
        <v>2738.5</v>
      </c>
      <c r="M98" s="3" cm="1">
        <f t="array" ref="M98">SUM(IF($A$2:$A$63=$A98,IF($B$2:$B$63=$B98,IF(IF($C98="All",TRUE,$C$2:$C$63=$C98),IF(IF($E98="Total",TRUE,$E$2:$E$63=$E98),M$2:M$63)))))</f>
        <v>2751.5</v>
      </c>
      <c r="N98" s="3" cm="1">
        <f t="array" ref="N98">SUM(IF($A$2:$A$63=$A98,IF($B$2:$B$63=$B98,IF(IF($C98="All",TRUE,$C$2:$C$63=$C98),IF(IF($E98="Total",TRUE,$E$2:$E$63=$E98),N$2:N$63)))))</f>
        <v>2754</v>
      </c>
      <c r="O98" s="3" cm="1">
        <f t="array" ref="O98">SUM(IF($A$2:$A$63=$A98,IF($B$2:$B$63=$B98,IF(IF($C98="All",TRUE,$C$2:$C$63=$C98),IF(IF($E98="Total",TRUE,$E$2:$E$63=$E98),O$2:O$63)))))</f>
        <v>2767.5</v>
      </c>
      <c r="P98" s="3" cm="1">
        <f t="array" ref="P98">SUM(IF($A$2:$A$63=$A98,IF($B$2:$B$63=$B98,IF(IF($C98="All",TRUE,$C$2:$C$63=$C98),IF(IF($E98="Total",TRUE,$E$2:$E$63=$E98),P$2:P$63)))))</f>
        <v>2781</v>
      </c>
      <c r="Q98" s="3" cm="1">
        <f t="array" ref="Q98">SUM(IF($A$2:$A$63=$A98,IF($B$2:$B$63=$B98,IF(IF($C98="All",TRUE,$C$2:$C$63=$C98),IF(IF($E98="Total",TRUE,$E$2:$E$63=$E98),Q$2:Q$63)))))</f>
        <v>2787</v>
      </c>
      <c r="R98" s="3" cm="1">
        <f t="array" ref="R98">SUM(IF($A$2:$A$63=$A98,IF($B$2:$B$63=$B98,IF(IF($C98="All",TRUE,$C$2:$C$63=$C98),IF(IF($E98="Total",TRUE,$E$2:$E$63=$E98),R$2:R$63)))))</f>
        <v>2765.7876538573196</v>
      </c>
      <c r="S98" s="3" cm="1">
        <f t="array" ref="S98">SUM(IF($A$2:$A$63=$A98,IF($B$2:$B$63=$B98,IF(IF($C98="All",TRUE,$C$2:$C$63=$C98),IF(IF($E98="Total",TRUE,$E$2:$E$63=$E98),S$2:S$63)))))</f>
        <v>2755.4551062094388</v>
      </c>
      <c r="T98" s="3" cm="1">
        <f t="array" ref="T98">SUM(IF($A$2:$A$63=$A98,IF($B$2:$B$63=$B98,IF(IF($C98="All",TRUE,$C$2:$C$63=$C98),IF(IF($E98="Total",TRUE,$E$2:$E$63=$E98),T$2:T$63)))))</f>
        <v>2747.5127402277212</v>
      </c>
      <c r="U98" s="3" cm="1">
        <f t="array" ref="U98">SUM(IF($A$2:$A$63=$A98,IF($B$2:$B$63=$B98,IF(IF($C98="All",TRUE,$C$2:$C$63=$C98),IF(IF($E98="Total",TRUE,$E$2:$E$63=$E98),U$2:U$63)))))</f>
        <v>2737.6914453184509</v>
      </c>
      <c r="V98" s="3" cm="1">
        <f t="array" ref="V98">SUM(IF($A$2:$A$63=$A98,IF($B$2:$B$63=$B98,IF(IF($C98="All",TRUE,$C$2:$C$63=$C98),IF(IF($E98="Total",TRUE,$E$2:$E$63=$E98),V$2:V$63)))))</f>
        <v>2725.0343826524713</v>
      </c>
      <c r="W98" s="3" cm="1">
        <f t="array" ref="W98">SUM(IF($A$2:$A$63=$A98,IF($B$2:$B$63=$B98,IF(IF($C98="All",TRUE,$C$2:$C$63=$C98),IF(IF($E98="Total",TRUE,$E$2:$E$63=$E98),W$2:W$63)))))</f>
        <v>2708.5356206762749</v>
      </c>
      <c r="X98" s="3" cm="1">
        <f t="array" ref="X98">SUM(IF($A$2:$A$63=$A98,IF($B$2:$B$63=$B98,IF(IF($C98="All",TRUE,$C$2:$C$63=$C98),IF(IF($E98="Total",TRUE,$E$2:$E$63=$E98),X$2:X$63)))))</f>
        <v>2687.1646339024555</v>
      </c>
      <c r="Y98" s="3" cm="1">
        <f t="array" ref="Y98">SUM(IF($A$2:$A$63=$A98,IF($B$2:$B$63=$B98,IF(IF($C98="All",TRUE,$C$2:$C$63=$C98),IF(IF($E98="Total",TRUE,$E$2:$E$63=$E98),Y$2:Y$63)))))</f>
        <v>2659.7190620237106</v>
      </c>
      <c r="Z98" s="3" cm="1">
        <f t="array" ref="Z98">SUM(IF($A$2:$A$63=$A98,IF($B$2:$B$63=$B98,IF(IF($C98="All",TRUE,$C$2:$C$63=$C98),IF(IF($E98="Total",TRUE,$E$2:$E$63=$E98),Z$2:Z$63)))))</f>
        <v>2624.8246659782908</v>
      </c>
      <c r="AA98" t="s">
        <v>54</v>
      </c>
    </row>
    <row r="99" spans="1:31" hidden="1" outlineLevel="1" x14ac:dyDescent="0.3">
      <c r="A99" t="str">
        <f t="shared" si="23"/>
        <v>GDB</v>
      </c>
      <c r="B99" t="str">
        <f t="shared" si="24"/>
        <v>ICPs</v>
      </c>
      <c r="C99" s="59" t="str">
        <f t="shared" ref="C99:E99" si="26">C88</f>
        <v>Powerco</v>
      </c>
      <c r="D99" s="59" t="str">
        <f t="shared" si="26"/>
        <v>All</v>
      </c>
      <c r="E99" s="73" t="str">
        <f t="shared" si="26"/>
        <v>Ind</v>
      </c>
      <c r="F99" s="3" cm="1">
        <f t="array" ref="F99">SUM(IF($A$2:$A$63=$A99,IF($B$2:$B$63=$B99,IF(IF($C99="All",TRUE,$C$2:$C$63=$C99),IF(IF($E99="Total",TRUE,$E$2:$E$63=$E99),F$2:F$63)))))</f>
        <v>238</v>
      </c>
      <c r="G99" s="3" cm="1">
        <f t="array" ref="G99">SUM(IF($A$2:$A$63=$A99,IF($B$2:$B$63=$B99,IF(IF($C99="All",TRUE,$C$2:$C$63=$C99),IF(IF($E99="Total",TRUE,$E$2:$E$63=$E99),G$2:G$63)))))</f>
        <v>234</v>
      </c>
      <c r="H99" s="3" cm="1">
        <f t="array" ref="H99">SUM(IF($A$2:$A$63=$A99,IF($B$2:$B$63=$B99,IF(IF($C99="All",TRUE,$C$2:$C$63=$C99),IF(IF($E99="Total",TRUE,$E$2:$E$63=$E99),H$2:H$63)))))</f>
        <v>230.5</v>
      </c>
      <c r="I99" s="3" cm="1">
        <f t="array" ref="I99">SUM(IF($A$2:$A$63=$A99,IF($B$2:$B$63=$B99,IF(IF($C99="All",TRUE,$C$2:$C$63=$C99),IF(IF($E99="Total",TRUE,$E$2:$E$63=$E99),I$2:I$63)))))</f>
        <v>227.5</v>
      </c>
      <c r="J99" s="3" cm="1">
        <f t="array" ref="J99">SUM(IF($A$2:$A$63=$A99,IF($B$2:$B$63=$B99,IF(IF($C99="All",TRUE,$C$2:$C$63=$C99),IF(IF($E99="Total",TRUE,$E$2:$E$63=$E99),J$2:J$63)))))</f>
        <v>224.5</v>
      </c>
      <c r="K99" s="3" cm="1">
        <f t="array" ref="K99">SUM(IF($A$2:$A$63=$A99,IF($B$2:$B$63=$B99,IF(IF($C99="All",TRUE,$C$2:$C$63=$C99),IF(IF($E99="Total",TRUE,$E$2:$E$63=$E99),K$2:K$63)))))</f>
        <v>221</v>
      </c>
      <c r="L99" s="3" cm="1">
        <f t="array" ref="L99">SUM(IF($A$2:$A$63=$A99,IF($B$2:$B$63=$B99,IF(IF($C99="All",TRUE,$C$2:$C$63=$C99),IF(IF($E99="Total",TRUE,$E$2:$E$63=$E99),L$2:L$63)))))</f>
        <v>221</v>
      </c>
      <c r="M99" s="3" cm="1">
        <f t="array" ref="M99">SUM(IF($A$2:$A$63=$A99,IF($B$2:$B$63=$B99,IF(IF($C99="All",TRUE,$C$2:$C$63=$C99),IF(IF($E99="Total",TRUE,$E$2:$E$63=$E99),M$2:M$63)))))</f>
        <v>220</v>
      </c>
      <c r="N99" s="3" cm="1">
        <f t="array" ref="N99">SUM(IF($A$2:$A$63=$A99,IF($B$2:$B$63=$B99,IF(IF($C99="All",TRUE,$C$2:$C$63=$C99),IF(IF($E99="Total",TRUE,$E$2:$E$63=$E99),N$2:N$63)))))</f>
        <v>217</v>
      </c>
      <c r="O99" s="3" cm="1">
        <f t="array" ref="O99">SUM(IF($A$2:$A$63=$A99,IF($B$2:$B$63=$B99,IF(IF($C99="All",TRUE,$C$2:$C$63=$C99),IF(IF($E99="Total",TRUE,$E$2:$E$63=$E99),O$2:O$63)))))</f>
        <v>215</v>
      </c>
      <c r="P99" s="3" cm="1">
        <f t="array" ref="P99">SUM(IF($A$2:$A$63=$A99,IF($B$2:$B$63=$B99,IF(IF($C99="All",TRUE,$C$2:$C$63=$C99),IF(IF($E99="Total",TRUE,$E$2:$E$63=$E99),P$2:P$63)))))</f>
        <v>213</v>
      </c>
      <c r="Q99" s="3" cm="1">
        <f t="array" ref="Q99">SUM(IF($A$2:$A$63=$A99,IF($B$2:$B$63=$B99,IF(IF($C99="All",TRUE,$C$2:$C$63=$C99),IF(IF($E99="Total",TRUE,$E$2:$E$63=$E99),Q$2:Q$63)))))</f>
        <v>212</v>
      </c>
      <c r="R99" s="3" cm="1">
        <f t="array" ref="R99">SUM(IF($A$2:$A$63=$A99,IF($B$2:$B$63=$B99,IF(IF($C99="All",TRUE,$C$2:$C$63=$C99),IF(IF($E99="Total",TRUE,$E$2:$E$63=$E99),R$2:R$63)))))</f>
        <v>207.92819268328319</v>
      </c>
      <c r="S99" s="3" cm="1">
        <f t="array" ref="S99">SUM(IF($A$2:$A$63=$A99,IF($B$2:$B$63=$B99,IF(IF($C99="All",TRUE,$C$2:$C$63=$C99),IF(IF($E99="Total",TRUE,$E$2:$E$63=$E99),S$2:S$63)))))</f>
        <v>204.72969735535753</v>
      </c>
      <c r="T99" s="3" cm="1">
        <f t="array" ref="T99">SUM(IF($A$2:$A$63=$A99,IF($B$2:$B$63=$B99,IF(IF($C99="All",TRUE,$C$2:$C$63=$C99),IF(IF($E99="Total",TRUE,$E$2:$E$63=$E99),T$2:T$63)))))</f>
        <v>201.75183080270915</v>
      </c>
      <c r="U99" s="3" cm="1">
        <f t="array" ref="U99">SUM(IF($A$2:$A$63=$A99,IF($B$2:$B$63=$B99,IF(IF($C99="All",TRUE,$C$2:$C$63=$C99),IF(IF($E99="Total",TRUE,$E$2:$E$63=$E99),U$2:U$63)))))</f>
        <v>198.67802576691057</v>
      </c>
      <c r="V99" s="3" cm="1">
        <f t="array" ref="V99">SUM(IF($A$2:$A$63=$A99,IF($B$2:$B$63=$B99,IF(IF($C99="All",TRUE,$C$2:$C$63=$C99),IF(IF($E99="Total",TRUE,$E$2:$E$63=$E99),V$2:V$63)))))</f>
        <v>195.44393202272423</v>
      </c>
      <c r="W99" s="3" cm="1">
        <f t="array" ref="W99">SUM(IF($A$2:$A$63=$A99,IF($B$2:$B$63=$B99,IF(IF($C99="All",TRUE,$C$2:$C$63=$C99),IF(IF($E99="Total",TRUE,$E$2:$E$63=$E99),W$2:W$63)))))</f>
        <v>191.98483437964597</v>
      </c>
      <c r="X99" s="3" cm="1">
        <f t="array" ref="X99">SUM(IF($A$2:$A$63=$A99,IF($B$2:$B$63=$B99,IF(IF($C99="All",TRUE,$C$2:$C$63=$C99),IF(IF($E99="Total",TRUE,$E$2:$E$63=$E99),X$2:X$63)))))</f>
        <v>188.23748459321149</v>
      </c>
      <c r="Y99" s="3" cm="1">
        <f t="array" ref="Y99">SUM(IF($A$2:$A$63=$A99,IF($B$2:$B$63=$B99,IF(IF($C99="All",TRUE,$C$2:$C$63=$C99),IF(IF($E99="Total",TRUE,$E$2:$E$63=$E99),Y$2:Y$63)))))</f>
        <v>184.12991817665198</v>
      </c>
      <c r="Z99" s="3" cm="1">
        <f t="array" ref="Z99">SUM(IF($A$2:$A$63=$A99,IF($B$2:$B$63=$B99,IF(IF($C99="All",TRUE,$C$2:$C$63=$C99),IF(IF($E99="Total",TRUE,$E$2:$E$63=$E99),Z$2:Z$63)))))</f>
        <v>179.58205813723251</v>
      </c>
      <c r="AA99" t="s">
        <v>54</v>
      </c>
    </row>
    <row r="100" spans="1:31" hidden="1" outlineLevel="1" x14ac:dyDescent="0.3">
      <c r="A100" t="str">
        <f t="shared" si="23"/>
        <v>GDB</v>
      </c>
      <c r="B100" t="str">
        <f t="shared" si="24"/>
        <v>ICPs</v>
      </c>
      <c r="C100" s="59" t="str">
        <f t="shared" ref="C100:E100" si="27">C89</f>
        <v>Vector</v>
      </c>
      <c r="D100" s="59" t="str">
        <f t="shared" si="27"/>
        <v>All</v>
      </c>
      <c r="E100" s="73" t="str">
        <f t="shared" si="27"/>
        <v>Total</v>
      </c>
      <c r="F100" s="3" cm="1">
        <f t="array" ref="F100">SUM(IF($A$2:$A$63=$A100,IF($B$2:$B$63=$B100,IF(IF($C100="All",TRUE,$C$2:$C$63=$C100),IF(IF($E100="Total",TRUE,$E$2:$E$63=$E100),F$2:F$63)))))</f>
        <v>92584.25</v>
      </c>
      <c r="G100" s="3" cm="1">
        <f t="array" ref="G100">SUM(IF($A$2:$A$63=$A100,IF($B$2:$B$63=$B100,IF(IF($C100="All",TRUE,$C$2:$C$63=$C100),IF(IF($E100="Total",TRUE,$E$2:$E$63=$E100),G$2:G$63)))))</f>
        <v>94402.25</v>
      </c>
      <c r="H100" s="3" cm="1">
        <f t="array" ref="H100">SUM(IF($A$2:$A$63=$A100,IF($B$2:$B$63=$B100,IF(IF($C100="All",TRUE,$C$2:$C$63=$C100),IF(IF($E100="Total",TRUE,$E$2:$E$63=$E100),H$2:H$63)))))</f>
        <v>97910.5</v>
      </c>
      <c r="I100" s="3" cm="1">
        <f t="array" ref="I100">SUM(IF($A$2:$A$63=$A100,IF($B$2:$B$63=$B100,IF(IF($C100="All",TRUE,$C$2:$C$63=$C100),IF(IF($E100="Total",TRUE,$E$2:$E$63=$E100),I$2:I$63)))))</f>
        <v>103747</v>
      </c>
      <c r="J100" s="3" cm="1">
        <f t="array" ref="J100">SUM(IF($A$2:$A$63=$A100,IF($B$2:$B$63=$B100,IF(IF($C100="All",TRUE,$C$2:$C$63=$C100),IF(IF($E100="Total",TRUE,$E$2:$E$63=$E100),J$2:J$63)))))</f>
        <v>106461.5</v>
      </c>
      <c r="K100" s="3" cm="1">
        <f t="array" ref="K100">SUM(IF($A$2:$A$63=$A100,IF($B$2:$B$63=$B100,IF(IF($C100="All",TRUE,$C$2:$C$63=$C100),IF(IF($E100="Total",TRUE,$E$2:$E$63=$E100),K$2:K$63)))))</f>
        <v>108817.75</v>
      </c>
      <c r="L100" s="3" cm="1">
        <f t="array" ref="L100">SUM(IF($A$2:$A$63=$A100,IF($B$2:$B$63=$B100,IF(IF($C100="All",TRUE,$C$2:$C$63=$C100),IF(IF($E100="Total",TRUE,$E$2:$E$63=$E100),L$2:L$63)))))</f>
        <v>111125</v>
      </c>
      <c r="M100" s="3" cm="1">
        <f t="array" ref="M100">SUM(IF($A$2:$A$63=$A100,IF($B$2:$B$63=$B100,IF(IF($C100="All",TRUE,$C$2:$C$63=$C100),IF(IF($E100="Total",TRUE,$E$2:$E$63=$E100),M$2:M$63)))))</f>
        <v>113621.75</v>
      </c>
      <c r="N100" s="3" cm="1">
        <f t="array" ref="N100">SUM(IF($A$2:$A$63=$A100,IF($B$2:$B$63=$B100,IF(IF($C100="All",TRUE,$C$2:$C$63=$C100),IF(IF($E100="Total",TRUE,$E$2:$E$63=$E100),N$2:N$63)))))</f>
        <v>115910.75</v>
      </c>
      <c r="O100" s="3" cm="1">
        <f t="array" ref="O100">SUM(IF($A$2:$A$63=$A100,IF($B$2:$B$63=$B100,IF(IF($C100="All",TRUE,$C$2:$C$63=$C100),IF(IF($E100="Total",TRUE,$E$2:$E$63=$E100),O$2:O$63)))))</f>
        <v>117796.75</v>
      </c>
      <c r="P100" s="3" cm="1">
        <f t="array" ref="P100">SUM(IF($A$2:$A$63=$A100,IF($B$2:$B$63=$B100,IF(IF($C100="All",TRUE,$C$2:$C$63=$C100),IF(IF($E100="Total",TRUE,$E$2:$E$63=$E100),P$2:P$63)))))</f>
        <v>119182.25</v>
      </c>
      <c r="Q100" s="3" cm="1">
        <f t="array" ref="Q100">SUM(IF($A$2:$A$63=$A100,IF($B$2:$B$63=$B100,IF(IF($C100="All",TRUE,$C$2:$C$63=$C100),IF(IF($E100="Total",TRUE,$E$2:$E$63=$E100),Q$2:Q$63)))))</f>
        <v>120183.75</v>
      </c>
      <c r="R100" s="3" cm="1">
        <f t="array" ref="R100">SUM(IF($A$2:$A$63=$A100,IF($B$2:$B$63=$B100,IF(IF($C100="All",TRUE,$C$2:$C$63=$C100),IF(IF($E100="Total",TRUE,$E$2:$E$63=$E100),R$2:R$63)))))</f>
        <v>120578.25000000001</v>
      </c>
      <c r="S100" s="3" cm="1">
        <f t="array" ref="S100">SUM(IF($A$2:$A$63=$A100,IF($B$2:$B$63=$B100,IF(IF($C100="All",TRUE,$C$2:$C$63=$C100),IF(IF($E100="Total",TRUE,$E$2:$E$63=$E100),S$2:S$63)))))</f>
        <v>119749.25</v>
      </c>
      <c r="T100" s="3" cm="1">
        <f t="array" ref="T100">SUM(IF($A$2:$A$63=$A100,IF($B$2:$B$63=$B100,IF(IF($C100="All",TRUE,$C$2:$C$63=$C100),IF(IF($E100="Total",TRUE,$E$2:$E$63=$E100),T$2:T$63)))))</f>
        <v>118444.25</v>
      </c>
      <c r="U100" s="3" cm="1">
        <f t="array" ref="U100">SUM(IF($A$2:$A$63=$A100,IF($B$2:$B$63=$B100,IF(IF($C100="All",TRUE,$C$2:$C$63=$C100),IF(IF($E100="Total",TRUE,$E$2:$E$63=$E100),U$2:U$63)))))</f>
        <v>116778</v>
      </c>
      <c r="V100" s="3" cm="1">
        <f t="array" ref="V100">SUM(IF($A$2:$A$63=$A100,IF($B$2:$B$63=$B100,IF(IF($C100="All",TRUE,$C$2:$C$63=$C100),IF(IF($E100="Total",TRUE,$E$2:$E$63=$E100),V$2:V$63)))))</f>
        <v>115074</v>
      </c>
      <c r="W100" s="3" cm="1">
        <f t="array" ref="W100">SUM(IF($A$2:$A$63=$A100,IF($B$2:$B$63=$B100,IF(IF($C100="All",TRUE,$C$2:$C$63=$C100),IF(IF($E100="Total",TRUE,$E$2:$E$63=$E100),W$2:W$63)))))</f>
        <v>113221.48578402099</v>
      </c>
      <c r="X100" s="3" cm="1">
        <f t="array" ref="X100">SUM(IF($A$2:$A$63=$A100,IF($B$2:$B$63=$B100,IF(IF($C100="All",TRUE,$C$2:$C$63=$C100),IF(IF($E100="Total",TRUE,$E$2:$E$63=$E100),X$2:X$63)))))</f>
        <v>111398.79419452933</v>
      </c>
      <c r="Y100" s="3" cm="1">
        <f t="array" ref="Y100">SUM(IF($A$2:$A$63=$A100,IF($B$2:$B$63=$B100,IF(IF($C100="All",TRUE,$C$2:$C$63=$C100),IF(IF($E100="Total",TRUE,$E$2:$E$63=$E100),Y$2:Y$63)))))</f>
        <v>109605.44513315761</v>
      </c>
      <c r="Z100" s="3" cm="1">
        <f t="array" ref="Z100">SUM(IF($A$2:$A$63=$A100,IF($B$2:$B$63=$B100,IF(IF($C100="All",TRUE,$C$2:$C$63=$C100),IF(IF($E100="Total",TRUE,$E$2:$E$63=$E100),Z$2:Z$63)))))</f>
        <v>107841.54313225091</v>
      </c>
      <c r="AA100" t="s">
        <v>54</v>
      </c>
    </row>
    <row r="101" spans="1:31" hidden="1" outlineLevel="1" x14ac:dyDescent="0.3">
      <c r="A101" t="str">
        <f t="shared" si="23"/>
        <v>GDB</v>
      </c>
      <c r="B101" t="str">
        <f t="shared" si="24"/>
        <v>ICPs</v>
      </c>
      <c r="C101" s="59" t="str">
        <f t="shared" ref="C101:E101" si="28">C90</f>
        <v>First Gas</v>
      </c>
      <c r="D101" s="59" t="str">
        <f t="shared" si="28"/>
        <v>All</v>
      </c>
      <c r="E101" s="73" t="str">
        <f t="shared" si="28"/>
        <v>Total</v>
      </c>
      <c r="F101" s="3" cm="1">
        <f t="array" ref="F101">SUM(IF($A$2:$A$63=$A101,IF($B$2:$B$63=$B101,IF(IF($C101="All",TRUE,$C$2:$C$63=$C101),IF(IF($E101="Total",TRUE,$E$2:$E$63=$E101),F$2:F$63)))))</f>
        <v>63799</v>
      </c>
      <c r="G101" s="3" cm="1">
        <f t="array" ref="G101">SUM(IF($A$2:$A$63=$A101,IF($B$2:$B$63=$B101,IF(IF($C101="All",TRUE,$C$2:$C$63=$C101),IF(IF($E101="Total",TRUE,$E$2:$E$63=$E101),G$2:G$63)))))</f>
        <v>64531</v>
      </c>
      <c r="H101" s="3" cm="1">
        <f t="array" ref="H101">SUM(IF($A$2:$A$63=$A101,IF($B$2:$B$63=$B101,IF(IF($C101="All",TRUE,$C$2:$C$63=$C101),IF(IF($E101="Total",TRUE,$E$2:$E$63=$E101),H$2:H$63)))))</f>
        <v>65548</v>
      </c>
      <c r="I101" s="3" cm="1">
        <f t="array" ref="I101">SUM(IF($A$2:$A$63=$A101,IF($B$2:$B$63=$B101,IF(IF($C101="All",TRUE,$C$2:$C$63=$C101),IF(IF($E101="Total",TRUE,$E$2:$E$63=$E101),I$2:I$63)))))</f>
        <v>61944</v>
      </c>
      <c r="J101" s="3" cm="1">
        <f t="array" ref="J101">SUM(IF($A$2:$A$63=$A101,IF($B$2:$B$63=$B101,IF(IF($C101="All",TRUE,$C$2:$C$63=$C101),IF(IF($E101="Total",TRUE,$E$2:$E$63=$E101),J$2:J$63)))))</f>
        <v>62162</v>
      </c>
      <c r="K101" s="3" cm="1">
        <f t="array" ref="K101">SUM(IF($A$2:$A$63=$A101,IF($B$2:$B$63=$B101,IF(IF($C101="All",TRUE,$C$2:$C$63=$C101),IF(IF($E101="Total",TRUE,$E$2:$E$63=$E101),K$2:K$63)))))</f>
        <v>63159</v>
      </c>
      <c r="L101" s="3" cm="1">
        <f t="array" ref="L101">SUM(IF($A$2:$A$63=$A101,IF($B$2:$B$63=$B101,IF(IF($C101="All",TRUE,$C$2:$C$63=$C101),IF(IF($E101="Total",TRUE,$E$2:$E$63=$E101),L$2:L$63)))))</f>
        <v>64021</v>
      </c>
      <c r="M101" s="3" cm="1">
        <f t="array" ref="M101">SUM(IF($A$2:$A$63=$A101,IF($B$2:$B$63=$B101,IF(IF($C101="All",TRUE,$C$2:$C$63=$C101),IF(IF($E101="Total",TRUE,$E$2:$E$63=$E101),M$2:M$63)))))</f>
        <v>64898</v>
      </c>
      <c r="N101" s="3" cm="1">
        <f t="array" ref="N101">SUM(IF($A$2:$A$63=$A101,IF($B$2:$B$63=$B101,IF(IF($C101="All",TRUE,$C$2:$C$63=$C101),IF(IF($E101="Total",TRUE,$E$2:$E$63=$E101),N$2:N$63)))))</f>
        <v>65994</v>
      </c>
      <c r="O101" s="3" cm="1">
        <f t="array" ref="O101">SUM(IF($A$2:$A$63=$A101,IF($B$2:$B$63=$B101,IF(IF($C101="All",TRUE,$C$2:$C$63=$C101),IF(IF($E101="Total",TRUE,$E$2:$E$63=$E101),O$2:O$63)))))</f>
        <v>66882.582999999999</v>
      </c>
      <c r="P101" s="3" cm="1">
        <f t="array" ref="P101">SUM(IF($A$2:$A$63=$A101,IF($B$2:$B$63=$B101,IF(IF($C101="All",TRUE,$C$2:$C$63=$C101),IF(IF($E101="Total",TRUE,$E$2:$E$63=$E101),P$2:P$63)))))</f>
        <v>67717.334000000003</v>
      </c>
      <c r="Q101" s="3" cm="1">
        <f t="array" ref="Q101">SUM(IF($A$2:$A$63=$A101,IF($B$2:$B$63=$B101,IF(IF($C101="All",TRUE,$C$2:$C$63=$C101),IF(IF($E101="Total",TRUE,$E$2:$E$63=$E101),Q$2:Q$63)))))</f>
        <v>68092</v>
      </c>
      <c r="R101" s="3" cm="1">
        <f t="array" ref="R101">SUM(IF($A$2:$A$63=$A101,IF($B$2:$B$63=$B101,IF(IF($C101="All",TRUE,$C$2:$C$63=$C101),IF(IF($E101="Total",TRUE,$E$2:$E$63=$E101),R$2:R$63)))))</f>
        <v>68286.230196788922</v>
      </c>
      <c r="S101" s="3" cm="1">
        <f t="array" ref="S101">SUM(IF($A$2:$A$63=$A101,IF($B$2:$B$63=$B101,IF(IF($C101="All",TRUE,$C$2:$C$63=$C101),IF(IF($E101="Total",TRUE,$E$2:$E$63=$E101),S$2:S$63)))))</f>
        <v>68297.985075932665</v>
      </c>
      <c r="T101" s="3" cm="1">
        <f t="array" ref="T101">SUM(IF($A$2:$A$63=$A101,IF($B$2:$B$63=$B101,IF(IF($C101="All",TRUE,$C$2:$C$63=$C101),IF(IF($E101="Total",TRUE,$E$2:$E$63=$E101),T$2:T$63)))))</f>
        <v>68208.343970520509</v>
      </c>
      <c r="U101" s="3" cm="1">
        <f t="array" ref="U101">SUM(IF($A$2:$A$63=$A101,IF($B$2:$B$63=$B101,IF(IF($C101="All",TRUE,$C$2:$C$63=$C101),IF(IF($E101="Total",TRUE,$E$2:$E$63=$E101),U$2:U$63)))))</f>
        <v>67934.938599013403</v>
      </c>
      <c r="V101" s="3" cm="1">
        <f t="array" ref="V101">SUM(IF($A$2:$A$63=$A101,IF($B$2:$B$63=$B101,IF(IF($C101="All",TRUE,$C$2:$C$63=$C101),IF(IF($E101="Total",TRUE,$E$2:$E$63=$E101),V$2:V$63)))))</f>
        <v>67447.451058973777</v>
      </c>
      <c r="W101" s="3" cm="1">
        <f t="array" ref="W101">SUM(IF($A$2:$A$63=$A101,IF($B$2:$B$63=$B101,IF(IF($C101="All",TRUE,$C$2:$C$63=$C101),IF(IF($E101="Total",TRUE,$E$2:$E$63=$E101),W$2:W$63)))))</f>
        <v>66701.158442471045</v>
      </c>
      <c r="X101" s="3" cm="1">
        <f t="array" ref="X101">SUM(IF($A$2:$A$63=$A101,IF($B$2:$B$63=$B101,IF(IF($C101="All",TRUE,$C$2:$C$63=$C101),IF(IF($E101="Total",TRUE,$E$2:$E$63=$E101),X$2:X$63)))))</f>
        <v>65651.89945910743</v>
      </c>
      <c r="Y101" s="3" cm="1">
        <f t="array" ref="Y101">SUM(IF($A$2:$A$63=$A101,IF($B$2:$B$63=$B101,IF(IF($C101="All",TRUE,$C$2:$C$63=$C101),IF(IF($E101="Total",TRUE,$E$2:$E$63=$E101),Y$2:Y$63)))))</f>
        <v>64241.391499078025</v>
      </c>
      <c r="Z101" s="3" cm="1">
        <f t="array" ref="Z101">SUM(IF($A$2:$A$63=$A101,IF($B$2:$B$63=$B101,IF(IF($C101="All",TRUE,$C$2:$C$63=$C101),IF(IF($E101="Total",TRUE,$E$2:$E$63=$E101),Z$2:Z$63)))))</f>
        <v>62394.16245284005</v>
      </c>
      <c r="AA101" t="s">
        <v>54</v>
      </c>
    </row>
    <row r="102" spans="1:31" hidden="1" outlineLevel="1" x14ac:dyDescent="0.3">
      <c r="A102" t="str">
        <f t="shared" si="23"/>
        <v>GDB</v>
      </c>
      <c r="B102" t="str">
        <f t="shared" si="24"/>
        <v>ICPs</v>
      </c>
      <c r="C102" s="59" t="str">
        <f t="shared" ref="C102:E102" si="29">C91</f>
        <v>Powerco</v>
      </c>
      <c r="D102" s="59" t="str">
        <f t="shared" si="29"/>
        <v>All</v>
      </c>
      <c r="E102" s="73" t="str">
        <f t="shared" si="29"/>
        <v>Total</v>
      </c>
      <c r="F102" s="3" cm="1">
        <f t="array" ref="F102">SUM(IF($A$2:$A$63=$A102,IF($B$2:$B$63=$B102,IF(IF($C102="All",TRUE,$C$2:$C$63=$C102),IF(IF($E102="Total",TRUE,$E$2:$E$63=$E102),F$2:F$63)))))</f>
        <v>103020</v>
      </c>
      <c r="G102" s="3" cm="1">
        <f t="array" ref="G102">SUM(IF($A$2:$A$63=$A102,IF($B$2:$B$63=$B102,IF(IF($C102="All",TRUE,$C$2:$C$63=$C102),IF(IF($E102="Total",TRUE,$E$2:$E$63=$E102),G$2:G$63)))))</f>
        <v>103076</v>
      </c>
      <c r="H102" s="3" cm="1">
        <f t="array" ref="H102">SUM(IF($A$2:$A$63=$A102,IF($B$2:$B$63=$B102,IF(IF($C102="All",TRUE,$C$2:$C$63=$C102),IF(IF($E102="Total",TRUE,$E$2:$E$63=$E102),H$2:H$63)))))</f>
        <v>103869</v>
      </c>
      <c r="I102" s="3" cm="1">
        <f t="array" ref="I102">SUM(IF($A$2:$A$63=$A102,IF($B$2:$B$63=$B102,IF(IF($C102="All",TRUE,$C$2:$C$63=$C102),IF(IF($E102="Total",TRUE,$E$2:$E$63=$E102),I$2:I$63)))))</f>
        <v>104808</v>
      </c>
      <c r="J102" s="3" cm="1">
        <f t="array" ref="J102">SUM(IF($A$2:$A$63=$A102,IF($B$2:$B$63=$B102,IF(IF($C102="All",TRUE,$C$2:$C$63=$C102),IF(IF($E102="Total",TRUE,$E$2:$E$63=$E102),J$2:J$63)))))</f>
        <v>106005.5</v>
      </c>
      <c r="K102" s="3" cm="1">
        <f t="array" ref="K102">SUM(IF($A$2:$A$63=$A102,IF($B$2:$B$63=$B102,IF(IF($C102="All",TRUE,$C$2:$C$63=$C102),IF(IF($E102="Total",TRUE,$E$2:$E$63=$E102),K$2:K$63)))))</f>
        <v>107595.5</v>
      </c>
      <c r="L102" s="3" cm="1">
        <f t="array" ref="L102">SUM(IF($A$2:$A$63=$A102,IF($B$2:$B$63=$B102,IF(IF($C102="All",TRUE,$C$2:$C$63=$C102),IF(IF($E102="Total",TRUE,$E$2:$E$63=$E102),L$2:L$63)))))</f>
        <v>109289.5</v>
      </c>
      <c r="M102" s="3" cm="1">
        <f t="array" ref="M102">SUM(IF($A$2:$A$63=$A102,IF($B$2:$B$63=$B102,IF(IF($C102="All",TRUE,$C$2:$C$63=$C102),IF(IF($E102="Total",TRUE,$E$2:$E$63=$E102),M$2:M$63)))))</f>
        <v>110877</v>
      </c>
      <c r="N102" s="3" cm="1">
        <f t="array" ref="N102">SUM(IF($A$2:$A$63=$A102,IF($B$2:$B$63=$B102,IF(IF($C102="All",TRUE,$C$2:$C$63=$C102),IF(IF($E102="Total",TRUE,$E$2:$E$63=$E102),N$2:N$63)))))</f>
        <v>112234</v>
      </c>
      <c r="O102" s="3" cm="1">
        <f t="array" ref="O102">SUM(IF($A$2:$A$63=$A102,IF($B$2:$B$63=$B102,IF(IF($C102="All",TRUE,$C$2:$C$63=$C102),IF(IF($E102="Total",TRUE,$E$2:$E$63=$E102),O$2:O$63)))))</f>
        <v>113177.5</v>
      </c>
      <c r="P102" s="3" cm="1">
        <f t="array" ref="P102">SUM(IF($A$2:$A$63=$A102,IF($B$2:$B$63=$B102,IF(IF($C102="All",TRUE,$C$2:$C$63=$C102),IF(IF($E102="Total",TRUE,$E$2:$E$63=$E102),P$2:P$63)))))</f>
        <v>113622.5</v>
      </c>
      <c r="Q102" s="3" cm="1">
        <f t="array" ref="Q102">SUM(IF($A$2:$A$63=$A102,IF($B$2:$B$63=$B102,IF(IF($C102="All",TRUE,$C$2:$C$63=$C102),IF(IF($E102="Total",TRUE,$E$2:$E$63=$E102),Q$2:Q$63)))))</f>
        <v>113589</v>
      </c>
      <c r="R102" s="3" cm="1">
        <f t="array" ref="R102">SUM(IF($A$2:$A$63=$A102,IF($B$2:$B$63=$B102,IF(IF($C102="All",TRUE,$C$2:$C$63=$C102),IF(IF($E102="Total",TRUE,$E$2:$E$63=$E102),R$2:R$63)))))</f>
        <v>112726.99999999999</v>
      </c>
      <c r="S102" s="3" cm="1">
        <f t="array" ref="S102">SUM(IF($A$2:$A$63=$A102,IF($B$2:$B$63=$B102,IF(IF($C102="All",TRUE,$C$2:$C$63=$C102),IF(IF($E102="Total",TRUE,$E$2:$E$63=$E102),S$2:S$63)))))</f>
        <v>112308</v>
      </c>
      <c r="T102" s="3" cm="1">
        <f t="array" ref="T102">SUM(IF($A$2:$A$63=$A102,IF($B$2:$B$63=$B102,IF(IF($C102="All",TRUE,$C$2:$C$63=$C102),IF(IF($E102="Total",TRUE,$E$2:$E$63=$E102),T$2:T$63)))))</f>
        <v>111985.99999999997</v>
      </c>
      <c r="U102" s="3" cm="1">
        <f t="array" ref="U102">SUM(IF($A$2:$A$63=$A102,IF($B$2:$B$63=$B102,IF(IF($C102="All",TRUE,$C$2:$C$63=$C102),IF(IF($E102="Total",TRUE,$E$2:$E$63=$E102),U$2:U$63)))))</f>
        <v>111587</v>
      </c>
      <c r="V102" s="3" cm="1">
        <f t="array" ref="V102">SUM(IF($A$2:$A$63=$A102,IF($B$2:$B$63=$B102,IF(IF($C102="All",TRUE,$C$2:$C$63=$C102),IF(IF($E102="Total",TRUE,$E$2:$E$63=$E102),V$2:V$63)))))</f>
        <v>111072</v>
      </c>
      <c r="W102" s="3" cm="1">
        <f t="array" ref="W102">SUM(IF($A$2:$A$63=$A102,IF($B$2:$B$63=$B102,IF(IF($C102="All",TRUE,$C$2:$C$63=$C102),IF(IF($E102="Total",TRUE,$E$2:$E$63=$E102),W$2:W$63)))))</f>
        <v>110400</v>
      </c>
      <c r="X102" s="3" cm="1">
        <f t="array" ref="X102">SUM(IF($A$2:$A$63=$A102,IF($B$2:$B$63=$B102,IF(IF($C102="All",TRUE,$C$2:$C$63=$C102),IF(IF($E102="Total",TRUE,$E$2:$E$63=$E102),X$2:X$63)))))</f>
        <v>109529.00000000001</v>
      </c>
      <c r="Y102" s="3" cm="1">
        <f t="array" ref="Y102">SUM(IF($A$2:$A$63=$A102,IF($B$2:$B$63=$B102,IF(IF($C102="All",TRUE,$C$2:$C$63=$C102),IF(IF($E102="Total",TRUE,$E$2:$E$63=$E102),Y$2:Y$63)))))</f>
        <v>108410.00000000001</v>
      </c>
      <c r="Z102" s="3" cm="1">
        <f t="array" ref="Z102">SUM(IF($A$2:$A$63=$A102,IF($B$2:$B$63=$B102,IF(IF($C102="All",TRUE,$C$2:$C$63=$C102),IF(IF($E102="Total",TRUE,$E$2:$E$63=$E102),Z$2:Z$63)))))</f>
        <v>106987</v>
      </c>
      <c r="AA102" t="s">
        <v>54</v>
      </c>
    </row>
    <row r="103" spans="1:31" hidden="1" outlineLevel="1" x14ac:dyDescent="0.3">
      <c r="A103" t="str">
        <f t="shared" si="23"/>
        <v>GDB</v>
      </c>
      <c r="B103" t="str">
        <f t="shared" si="24"/>
        <v>ICPs</v>
      </c>
      <c r="C103" s="59" t="str">
        <f t="shared" ref="C103:E103" si="30">C92</f>
        <v>GasNet</v>
      </c>
      <c r="D103" s="59" t="str">
        <f t="shared" si="30"/>
        <v>All</v>
      </c>
      <c r="E103" s="73" t="str">
        <f t="shared" si="30"/>
        <v>Total</v>
      </c>
      <c r="F103" s="3" cm="1">
        <f t="array" ref="F103">SUM(IF($A$2:$A$63=$A103,IF($B$2:$B$63=$B103,IF(IF($C103="All",TRUE,$C$2:$C$63=$C103),IF(IF($E103="Total",TRUE,$E$2:$E$63=$E103),F$2:F$63)))))</f>
        <v>10225.75</v>
      </c>
      <c r="G103" s="3" cm="1">
        <f t="array" ref="G103">SUM(IF($A$2:$A$63=$A103,IF($B$2:$B$63=$B103,IF(IF($C103="All",TRUE,$C$2:$C$63=$C103),IF(IF($E103="Total",TRUE,$E$2:$E$63=$E103),G$2:G$63)))))</f>
        <v>10138</v>
      </c>
      <c r="H103" s="3" cm="1">
        <f t="array" ref="H103">SUM(IF($A$2:$A$63=$A103,IF($B$2:$B$63=$B103,IF(IF($C103="All",TRUE,$C$2:$C$63=$C103),IF(IF($E103="Total",TRUE,$E$2:$E$63=$E103),H$2:H$63)))))</f>
        <v>9900.75</v>
      </c>
      <c r="I103" s="3" cm="1">
        <f t="array" ref="I103">SUM(IF($A$2:$A$63=$A103,IF($B$2:$B$63=$B103,IF(IF($C103="All",TRUE,$C$2:$C$63=$C103),IF(IF($E103="Total",TRUE,$E$2:$E$63=$E103),I$2:I$63)))))</f>
        <v>9894</v>
      </c>
      <c r="J103" s="3" cm="1">
        <f t="array" ref="J103">SUM(IF($A$2:$A$63=$A103,IF($B$2:$B$63=$B103,IF(IF($C103="All",TRUE,$C$2:$C$63=$C103),IF(IF($E103="Total",TRUE,$E$2:$E$63=$E103),J$2:J$63)))))</f>
        <v>9909.5</v>
      </c>
      <c r="K103" s="3" cm="1">
        <f t="array" ref="K103">SUM(IF($A$2:$A$63=$A103,IF($B$2:$B$63=$B103,IF(IF($C103="All",TRUE,$C$2:$C$63=$C103),IF(IF($E103="Total",TRUE,$E$2:$E$63=$E103),K$2:K$63)))))</f>
        <v>9951.5</v>
      </c>
      <c r="L103" s="3" cm="1">
        <f t="array" ref="L103">SUM(IF($A$2:$A$63=$A103,IF($B$2:$B$63=$B103,IF(IF($C103="All",TRUE,$C$2:$C$63=$C103),IF(IF($E103="Total",TRUE,$E$2:$E$63=$E103),L$2:L$63)))))</f>
        <v>10028.5</v>
      </c>
      <c r="M103" s="3" cm="1">
        <f t="array" ref="M103">SUM(IF($A$2:$A$63=$A103,IF($B$2:$B$63=$B103,IF(IF($C103="All",TRUE,$C$2:$C$63=$C103),IF(IF($E103="Total",TRUE,$E$2:$E$63=$E103),M$2:M$63)))))</f>
        <v>10067</v>
      </c>
      <c r="N103" s="3" cm="1">
        <f t="array" ref="N103">SUM(IF($A$2:$A$63=$A103,IF($B$2:$B$63=$B103,IF(IF($C103="All",TRUE,$C$2:$C$63=$C103),IF(IF($E103="Total",TRUE,$E$2:$E$63=$E103),N$2:N$63)))))</f>
        <v>10093.687</v>
      </c>
      <c r="O103" s="3" cm="1">
        <f t="array" ref="O103">SUM(IF($A$2:$A$63=$A103,IF($B$2:$B$63=$B103,IF(IF($C103="All",TRUE,$C$2:$C$63=$C103),IF(IF($E103="Total",TRUE,$E$2:$E$63=$E103),O$2:O$63)))))</f>
        <v>10076.99</v>
      </c>
      <c r="P103" s="3" cm="1">
        <f t="array" ref="P103">SUM(IF($A$2:$A$63=$A103,IF($B$2:$B$63=$B103,IF(IF($C103="All",TRUE,$C$2:$C$63=$C103),IF(IF($E103="Total",TRUE,$E$2:$E$63=$E103),P$2:P$63)))))</f>
        <v>10049.138455232049</v>
      </c>
      <c r="Q103" s="3" cm="1">
        <f t="array" ref="Q103">SUM(IF($A$2:$A$63=$A103,IF($B$2:$B$63=$B103,IF(IF($C103="All",TRUE,$C$2:$C$63=$C103),IF(IF($E103="Total",TRUE,$E$2:$E$63=$E103),Q$2:Q$63)))))</f>
        <v>9982.054365696149</v>
      </c>
      <c r="R103" s="3" cm="1">
        <f t="array" ref="R103">SUM(IF($A$2:$A$63=$A103,IF($B$2:$B$63=$B103,IF(IF($C103="All",TRUE,$C$2:$C$63=$C103),IF(IF($E103="Total",TRUE,$E$2:$E$63=$E103),R$2:R$63)))))</f>
        <v>9826</v>
      </c>
      <c r="S103" s="3" cm="1">
        <f t="array" ref="S103">SUM(IF($A$2:$A$63=$A103,IF($B$2:$B$63=$B103,IF(IF($C103="All",TRUE,$C$2:$C$63=$C103),IF(IF($E103="Total",TRUE,$E$2:$E$63=$E103),S$2:S$63)))))</f>
        <v>9734.25</v>
      </c>
      <c r="T103" s="3" cm="1">
        <f t="array" ref="T103">SUM(IF($A$2:$A$63=$A103,IF($B$2:$B$63=$B103,IF(IF($C103="All",TRUE,$C$2:$C$63=$C103),IF(IF($E103="Total",TRUE,$E$2:$E$63=$E103),T$2:T$63)))))</f>
        <v>9643.4999999999982</v>
      </c>
      <c r="U103" s="3" cm="1">
        <f t="array" ref="U103">SUM(IF($A$2:$A$63=$A103,IF($B$2:$B$63=$B103,IF(IF($C103="All",TRUE,$C$2:$C$63=$C103),IF(IF($E103="Total",TRUE,$E$2:$E$63=$E103),U$2:U$63)))))</f>
        <v>9553.75</v>
      </c>
      <c r="V103" s="3" cm="1">
        <f t="array" ref="V103">SUM(IF($A$2:$A$63=$A103,IF($B$2:$B$63=$B103,IF(IF($C103="All",TRUE,$C$2:$C$63=$C103),IF(IF($E103="Total",TRUE,$E$2:$E$63=$E103),V$2:V$63)))))</f>
        <v>9465.0000000000018</v>
      </c>
      <c r="W103" s="3" cm="1">
        <f t="array" ref="W103">SUM(IF($A$2:$A$63=$A103,IF($B$2:$B$63=$B103,IF(IF($C103="All",TRUE,$C$2:$C$63=$C103),IF(IF($E103="Total",TRUE,$E$2:$E$63=$E103),W$2:W$63)))))</f>
        <v>9377.2040687256249</v>
      </c>
      <c r="X103" s="3" cm="1">
        <f t="array" ref="X103">SUM(IF($A$2:$A$63=$A103,IF($B$2:$B$63=$B103,IF(IF($C103="All",TRUE,$C$2:$C$63=$C103),IF(IF($E103="Total",TRUE,$E$2:$E$63=$E103),X$2:X$63)))))</f>
        <v>9290.2225194426173</v>
      </c>
      <c r="Y103" s="3" cm="1">
        <f t="array" ref="Y103">SUM(IF($A$2:$A$63=$A103,IF($B$2:$B$63=$B103,IF(IF($C103="All",TRUE,$C$2:$C$63=$C103),IF(IF($E103="Total",TRUE,$E$2:$E$63=$E103),Y$2:Y$63)))))</f>
        <v>9204.0477980648448</v>
      </c>
      <c r="Z103" s="3" cm="1">
        <f t="array" ref="Z103">SUM(IF($A$2:$A$63=$A103,IF($B$2:$B$63=$B103,IF(IF($C103="All",TRUE,$C$2:$C$63=$C103),IF(IF($E103="Total",TRUE,$E$2:$E$63=$E103),Z$2:Z$63)))))</f>
        <v>9118.6739755118706</v>
      </c>
      <c r="AA103" t="s">
        <v>54</v>
      </c>
    </row>
    <row r="104" spans="1:31" hidden="1" outlineLevel="1" x14ac:dyDescent="0.3">
      <c r="A104" t="str">
        <f t="shared" si="23"/>
        <v>GDB</v>
      </c>
      <c r="B104" t="str">
        <f t="shared" si="24"/>
        <v>ICPs</v>
      </c>
      <c r="C104" s="59" t="str">
        <f t="shared" ref="C104:E104" si="31">C93</f>
        <v>All</v>
      </c>
      <c r="D104" s="59" t="str">
        <f t="shared" si="31"/>
        <v>All</v>
      </c>
      <c r="E104" s="73" t="str">
        <f t="shared" si="31"/>
        <v>Res</v>
      </c>
      <c r="F104" s="3" cm="1">
        <f t="array" ref="F104">SUM(IF($A$2:$A$63=$A104,IF($B$2:$B$63=$B104,IF(IF($C104="All",TRUE,$C$2:$C$63=$C104),IF(IF($E104="Total",TRUE,$E$2:$E$63=$E104),F$2:F$63)))))</f>
        <v>256936.5</v>
      </c>
      <c r="G104" s="3" cm="1">
        <f t="array" ref="G104">SUM(IF($A$2:$A$63=$A104,IF($B$2:$B$63=$B104,IF(IF($C104="All",TRUE,$C$2:$C$63=$C104),IF(IF($E104="Total",TRUE,$E$2:$E$63=$E104),G$2:G$63)))))</f>
        <v>259309.75</v>
      </c>
      <c r="H104" s="3" cm="1">
        <f t="array" ref="H104">SUM(IF($A$2:$A$63=$A104,IF($B$2:$B$63=$B104,IF(IF($C104="All",TRUE,$C$2:$C$63=$C104),IF(IF($E104="Total",TRUE,$E$2:$E$63=$E104),H$2:H$63)))))</f>
        <v>264155.25</v>
      </c>
      <c r="I104" s="3" cm="1">
        <f t="array" ref="I104">SUM(IF($A$2:$A$63=$A104,IF($B$2:$B$63=$B104,IF(IF($C104="All",TRUE,$C$2:$C$63=$C104),IF(IF($E104="Total",TRUE,$E$2:$E$63=$E104),I$2:I$63)))))</f>
        <v>267154.5</v>
      </c>
      <c r="J104" s="3" cm="1">
        <f t="array" ref="J104">SUM(IF($A$2:$A$63=$A104,IF($B$2:$B$63=$B104,IF(IF($C104="All",TRUE,$C$2:$C$63=$C104),IF(IF($E104="Total",TRUE,$E$2:$E$63=$E104),J$2:J$63)))))</f>
        <v>271112.5</v>
      </c>
      <c r="K104" s="3" cm="1">
        <f t="array" ref="K104">SUM(IF($A$2:$A$63=$A104,IF($B$2:$B$63=$B104,IF(IF($C104="All",TRUE,$C$2:$C$63=$C104),IF(IF($E104="Total",TRUE,$E$2:$E$63=$E104),K$2:K$63)))))</f>
        <v>275941.75</v>
      </c>
      <c r="L104" s="3" cm="1">
        <f t="array" ref="L104">SUM(IF($A$2:$A$63=$A104,IF($B$2:$B$63=$B104,IF(IF($C104="All",TRUE,$C$2:$C$63=$C104),IF(IF($E104="Total",TRUE,$E$2:$E$63=$E104),L$2:L$63)))))</f>
        <v>280778</v>
      </c>
      <c r="M104" s="3" cm="1">
        <f t="array" ref="M104">SUM(IF($A$2:$A$63=$A104,IF($B$2:$B$63=$B104,IF(IF($C104="All",TRUE,$C$2:$C$63=$C104),IF(IF($E104="Total",TRUE,$E$2:$E$63=$E104),M$2:M$63)))))</f>
        <v>285761</v>
      </c>
      <c r="N104" s="3" cm="1">
        <f t="array" ref="N104">SUM(IF($A$2:$A$63=$A104,IF($B$2:$B$63=$B104,IF(IF($C104="All",TRUE,$C$2:$C$63=$C104),IF(IF($E104="Total",TRUE,$E$2:$E$63=$E104),N$2:N$63)))))</f>
        <v>290535.717</v>
      </c>
      <c r="O104" s="3" cm="1">
        <f t="array" ref="O104">SUM(IF($A$2:$A$63=$A104,IF($B$2:$B$63=$B104,IF(IF($C104="All",TRUE,$C$2:$C$63=$C104),IF(IF($E104="Total",TRUE,$E$2:$E$63=$E104),O$2:O$63)))))</f>
        <v>294275.35574999999</v>
      </c>
      <c r="P104" s="3" cm="1">
        <f t="array" ref="P104">SUM(IF($A$2:$A$63=$A104,IF($B$2:$B$63=$B104,IF(IF($C104="All",TRUE,$C$2:$C$63=$C104),IF(IF($E104="Total",TRUE,$E$2:$E$63=$E104),P$2:P$63)))))</f>
        <v>296971.41935893759</v>
      </c>
      <c r="Q104" s="3" cm="1">
        <f t="array" ref="Q104">SUM(IF($A$2:$A$63=$A104,IF($B$2:$B$63=$B104,IF(IF($C104="All",TRUE,$C$2:$C$63=$C104),IF(IF($E104="Total",TRUE,$E$2:$E$63=$E104),Q$2:Q$63)))))</f>
        <v>298296.40298156446</v>
      </c>
      <c r="R104" s="3" cm="1">
        <f t="array" ref="R104">SUM(IF($A$2:$A$63=$A104,IF($B$2:$B$63=$B104,IF(IF($C104="All",TRUE,$C$2:$C$63=$C104),IF(IF($E104="Total",TRUE,$E$2:$E$63=$E104),R$2:R$63)))))</f>
        <v>298037.55065669783</v>
      </c>
      <c r="S104" s="3" cm="1">
        <f t="array" ref="S104">SUM(IF($A$2:$A$63=$A104,IF($B$2:$B$63=$B104,IF(IF($C104="All",TRUE,$C$2:$C$63=$C104),IF(IF($E104="Total",TRUE,$E$2:$E$63=$E104),S$2:S$63)))))</f>
        <v>296936.5970940321</v>
      </c>
      <c r="T104" s="3" cm="1">
        <f t="array" ref="T104">SUM(IF($A$2:$A$63=$A104,IF($B$2:$B$63=$B104,IF(IF($C104="All",TRUE,$C$2:$C$63=$C104),IF(IF($E104="Total",TRUE,$E$2:$E$63=$E104),T$2:T$63)))))</f>
        <v>295377.7557500297</v>
      </c>
      <c r="U104" s="3" cm="1">
        <f t="array" ref="U104">SUM(IF($A$2:$A$63=$A104,IF($B$2:$B$63=$B104,IF(IF($C104="All",TRUE,$C$2:$C$63=$C104),IF(IF($E104="Total",TRUE,$E$2:$E$63=$E104),U$2:U$63)))))</f>
        <v>293222.0077288468</v>
      </c>
      <c r="V104" s="3" cm="1">
        <f t="array" ref="V104">SUM(IF($A$2:$A$63=$A104,IF($B$2:$B$63=$B104,IF(IF($C104="All",TRUE,$C$2:$C$63=$C104),IF(IF($E104="Total",TRUE,$E$2:$E$63=$E104),V$2:V$63)))))</f>
        <v>290709.99067449506</v>
      </c>
      <c r="W104" s="3" cm="1">
        <f t="array" ref="W104">SUM(IF($A$2:$A$63=$A104,IF($B$2:$B$63=$B104,IF(IF($C104="All",TRUE,$C$2:$C$63=$C104),IF(IF($E104="Total",TRUE,$E$2:$E$63=$E104),W$2:W$63)))))</f>
        <v>287653.5965271903</v>
      </c>
      <c r="X104" s="3" cm="1">
        <f t="array" ref="X104">SUM(IF($A$2:$A$63=$A104,IF($B$2:$B$63=$B104,IF(IF($C104="All",TRUE,$C$2:$C$63=$C104),IF(IF($E104="Total",TRUE,$E$2:$E$63=$E104),X$2:X$63)))))</f>
        <v>284139.86894196126</v>
      </c>
      <c r="Y104" s="3" cm="1">
        <f t="array" ref="Y104">SUM(IF($A$2:$A$63=$A104,IF($B$2:$B$63=$B104,IF(IF($C104="All",TRUE,$C$2:$C$63=$C104),IF(IF($E104="Total",TRUE,$E$2:$E$63=$E104),Y$2:Y$63)))))</f>
        <v>280065.39386679849</v>
      </c>
      <c r="Z104" s="3" cm="1">
        <f t="array" ref="Z104">SUM(IF($A$2:$A$63=$A104,IF($B$2:$B$63=$B104,IF(IF($C104="All",TRUE,$C$2:$C$63=$C104),IF(IF($E104="Total",TRUE,$E$2:$E$63=$E104),Z$2:Z$63)))))</f>
        <v>275304.14812429203</v>
      </c>
      <c r="AA104" t="s">
        <v>54</v>
      </c>
    </row>
    <row r="105" spans="1:31" hidden="1" outlineLevel="1" x14ac:dyDescent="0.3">
      <c r="A105" t="str">
        <f t="shared" si="23"/>
        <v>GDB</v>
      </c>
      <c r="B105" t="str">
        <f t="shared" si="24"/>
        <v>ICPs</v>
      </c>
      <c r="C105" s="59" t="str">
        <f t="shared" ref="C105:E105" si="32">C94</f>
        <v>All</v>
      </c>
      <c r="D105" s="59" t="str">
        <f t="shared" si="32"/>
        <v>All</v>
      </c>
      <c r="E105" s="73" t="str">
        <f t="shared" si="32"/>
        <v>Com</v>
      </c>
      <c r="F105" s="3" cm="1">
        <f t="array" ref="F105">SUM(IF($A$2:$A$63=$A105,IF($B$2:$B$63=$B105,IF(IF($C105="All",TRUE,$C$2:$C$63=$C105),IF(IF($E105="Total",TRUE,$E$2:$E$63=$E105),F$2:F$63)))))</f>
        <v>12127.25</v>
      </c>
      <c r="G105" s="3" cm="1">
        <f t="array" ref="G105">SUM(IF($A$2:$A$63=$A105,IF($B$2:$B$63=$B105,IF(IF($C105="All",TRUE,$C$2:$C$63=$C105),IF(IF($E105="Total",TRUE,$E$2:$E$63=$E105),G$2:G$63)))))</f>
        <v>12296.25</v>
      </c>
      <c r="H105" s="3" cm="1">
        <f t="array" ref="H105">SUM(IF($A$2:$A$63=$A105,IF($B$2:$B$63=$B105,IF(IF($C105="All",TRUE,$C$2:$C$63=$C105),IF(IF($E105="Total",TRUE,$E$2:$E$63=$E105),H$2:H$63)))))</f>
        <v>12536</v>
      </c>
      <c r="I105" s="3" cm="1">
        <f t="array" ref="I105">SUM(IF($A$2:$A$63=$A105,IF($B$2:$B$63=$B105,IF(IF($C105="All",TRUE,$C$2:$C$63=$C105),IF(IF($E105="Total",TRUE,$E$2:$E$63=$E105),I$2:I$63)))))</f>
        <v>12706.5</v>
      </c>
      <c r="J105" s="3" cm="1">
        <f t="array" ref="J105">SUM(IF($A$2:$A$63=$A105,IF($B$2:$B$63=$B105,IF(IF($C105="All",TRUE,$C$2:$C$63=$C105),IF(IF($E105="Total",TRUE,$E$2:$E$63=$E105),J$2:J$63)))))</f>
        <v>12902</v>
      </c>
      <c r="K105" s="3" cm="1">
        <f t="array" ref="K105">SUM(IF($A$2:$A$63=$A105,IF($B$2:$B$63=$B105,IF(IF($C105="All",TRUE,$C$2:$C$63=$C105),IF(IF($E105="Total",TRUE,$E$2:$E$63=$E105),K$2:K$63)))))</f>
        <v>13062.75</v>
      </c>
      <c r="L105" s="3" cm="1">
        <f t="array" ref="L105">SUM(IF($A$2:$A$63=$A105,IF($B$2:$B$63=$B105,IF(IF($C105="All",TRUE,$C$2:$C$63=$C105),IF(IF($E105="Total",TRUE,$E$2:$E$63=$E105),L$2:L$63)))))</f>
        <v>13163</v>
      </c>
      <c r="M105" s="3" cm="1">
        <f t="array" ref="M105">SUM(IF($A$2:$A$63=$A105,IF($B$2:$B$63=$B105,IF(IF($C105="All",TRUE,$C$2:$C$63=$C105),IF(IF($E105="Total",TRUE,$E$2:$E$63=$E105),M$2:M$63)))))</f>
        <v>13175.5</v>
      </c>
      <c r="N105" s="3" cm="1">
        <f t="array" ref="N105">SUM(IF($A$2:$A$63=$A105,IF($B$2:$B$63=$B105,IF(IF($C105="All",TRUE,$C$2:$C$63=$C105),IF(IF($E105="Total",TRUE,$E$2:$E$63=$E105),N$2:N$63)))))</f>
        <v>13171.97</v>
      </c>
      <c r="O105" s="3" cm="1">
        <f t="array" ref="O105">SUM(IF($A$2:$A$63=$A105,IF($B$2:$B$63=$B105,IF(IF($C105="All",TRUE,$C$2:$C$63=$C105),IF(IF($E105="Total",TRUE,$E$2:$E$63=$E105),O$2:O$63)))))</f>
        <v>13135.55125</v>
      </c>
      <c r="P105" s="3" cm="1">
        <f t="array" ref="P105">SUM(IF($A$2:$A$63=$A105,IF($B$2:$B$63=$B105,IF(IF($C105="All",TRUE,$C$2:$C$63=$C105),IF(IF($E105="Total",TRUE,$E$2:$E$63=$E105),P$2:P$63)))))</f>
        <v>13078.817220588235</v>
      </c>
      <c r="Q105" s="3" cm="1">
        <f t="array" ref="Q105">SUM(IF($A$2:$A$63=$A105,IF($B$2:$B$63=$B105,IF(IF($C105="All",TRUE,$C$2:$C$63=$C105),IF(IF($E105="Total",TRUE,$E$2:$E$63=$E105),Q$2:Q$63)))))</f>
        <v>13029.994417521741</v>
      </c>
      <c r="R105" s="3" cm="1">
        <f t="array" ref="R105">SUM(IF($A$2:$A$63=$A105,IF($B$2:$B$63=$B105,IF(IF($C105="All",TRUE,$C$2:$C$63=$C105),IF(IF($E105="Total",TRUE,$E$2:$E$63=$E105),R$2:R$63)))))</f>
        <v>12866.062634422289</v>
      </c>
      <c r="S105" s="3" cm="1">
        <f t="array" ref="S105">SUM(IF($A$2:$A$63=$A105,IF($B$2:$B$63=$B105,IF(IF($C105="All",TRUE,$C$2:$C$63=$C105),IF(IF($E105="Total",TRUE,$E$2:$E$63=$E105),S$2:S$63)))))</f>
        <v>12646.812519154219</v>
      </c>
      <c r="T105" s="3" cm="1">
        <f t="array" ref="T105">SUM(IF($A$2:$A$63=$A105,IF($B$2:$B$63=$B105,IF(IF($C105="All",TRUE,$C$2:$C$63=$C105),IF(IF($E105="Total",TRUE,$E$2:$E$63=$E105),T$2:T$63)))))</f>
        <v>12406.636055652589</v>
      </c>
      <c r="U105" s="3" cm="1">
        <f t="array" ref="U105">SUM(IF($A$2:$A$63=$A105,IF($B$2:$B$63=$B105,IF(IF($C105="All",TRUE,$C$2:$C$63=$C105),IF(IF($E105="Total",TRUE,$E$2:$E$63=$E105),U$2:U$63)))))</f>
        <v>12143.165234943117</v>
      </c>
      <c r="V105" s="3" cm="1">
        <f t="array" ref="V105">SUM(IF($A$2:$A$63=$A105,IF($B$2:$B$63=$B105,IF(IF($C105="All",TRUE,$C$2:$C$63=$C105),IF(IF($E105="Total",TRUE,$E$2:$E$63=$E105),V$2:V$63)))))</f>
        <v>11869.537885383983</v>
      </c>
      <c r="W105" s="3" cm="1">
        <f t="array" ref="W105">SUM(IF($A$2:$A$63=$A105,IF($B$2:$B$63=$B105,IF(IF($C105="All",TRUE,$C$2:$C$63=$C105),IF(IF($E105="Total",TRUE,$E$2:$E$63=$E105),W$2:W$63)))))</f>
        <v>11577.62586539378</v>
      </c>
      <c r="X105" s="3" cm="1">
        <f t="array" ref="X105">SUM(IF($A$2:$A$63=$A105,IF($B$2:$B$63=$B105,IF(IF($C105="All",TRUE,$C$2:$C$63=$C105),IF(IF($E105="Total",TRUE,$E$2:$E$63=$E105),X$2:X$63)))))</f>
        <v>11272.280684399877</v>
      </c>
      <c r="Y105" s="3" cm="1">
        <f t="array" ref="Y105">SUM(IF($A$2:$A$63=$A105,IF($B$2:$B$63=$B105,IF(IF($C105="All",TRUE,$C$2:$C$63=$C105),IF(IF($E105="Total",TRUE,$E$2:$E$63=$E105),Y$2:Y$63)))))</f>
        <v>10949.309660869671</v>
      </c>
      <c r="Z105" s="3" cm="1">
        <f t="array" ref="Z105">SUM(IF($A$2:$A$63=$A105,IF($B$2:$B$63=$B105,IF(IF($C105="All",TRUE,$C$2:$C$63=$C105),IF(IF($E105="Total",TRUE,$E$2:$E$63=$E105),Z$2:Z$63)))))</f>
        <v>10603.558573477794</v>
      </c>
      <c r="AA105" t="s">
        <v>54</v>
      </c>
    </row>
    <row r="106" spans="1:31" hidden="1" outlineLevel="1" x14ac:dyDescent="0.3">
      <c r="A106" t="str">
        <f t="shared" si="23"/>
        <v>GDB</v>
      </c>
      <c r="B106" t="str">
        <f t="shared" si="24"/>
        <v>ICPs</v>
      </c>
      <c r="C106" s="59" t="str">
        <f t="shared" ref="C106:E107" si="33">C95</f>
        <v>All</v>
      </c>
      <c r="D106" s="59" t="str">
        <f t="shared" si="33"/>
        <v>All</v>
      </c>
      <c r="E106" s="73" t="str">
        <f t="shared" si="33"/>
        <v>Ind</v>
      </c>
      <c r="F106" s="3" cm="1">
        <f t="array" ref="F106">SUM(IF($A$2:$A$63=$A106,IF($B$2:$B$63=$B106,IF(IF($C106="All",TRUE,$C$2:$C$63=$C106),IF(IF($E106="Total",TRUE,$E$2:$E$63=$E106),F$2:F$63)))))</f>
        <v>565.25</v>
      </c>
      <c r="G106" s="3" cm="1">
        <f t="array" ref="G106">SUM(IF($A$2:$A$63=$A106,IF($B$2:$B$63=$B106,IF(IF($C106="All",TRUE,$C$2:$C$63=$C106),IF(IF($E106="Total",TRUE,$E$2:$E$63=$E106),G$2:G$63)))))</f>
        <v>541.25</v>
      </c>
      <c r="H106" s="3" cm="1">
        <f t="array" ref="H106">SUM(IF($A$2:$A$63=$A106,IF($B$2:$B$63=$B106,IF(IF($C106="All",TRUE,$C$2:$C$63=$C106),IF(IF($E106="Total",TRUE,$E$2:$E$63=$E106),H$2:H$63)))))</f>
        <v>537</v>
      </c>
      <c r="I106" s="3" cm="1">
        <f t="array" ref="I106">SUM(IF($A$2:$A$63=$A106,IF($B$2:$B$63=$B106,IF(IF($C106="All",TRUE,$C$2:$C$63=$C106),IF(IF($E106="Total",TRUE,$E$2:$E$63=$E106),I$2:I$63)))))</f>
        <v>532</v>
      </c>
      <c r="J106" s="3" cm="1">
        <f t="array" ref="J106">SUM(IF($A$2:$A$63=$A106,IF($B$2:$B$63=$B106,IF(IF($C106="All",TRUE,$C$2:$C$63=$C106),IF(IF($E106="Total",TRUE,$E$2:$E$63=$E106),J$2:J$63)))))</f>
        <v>524</v>
      </c>
      <c r="K106" s="3" cm="1">
        <f t="array" ref="K106">SUM(IF($A$2:$A$63=$A106,IF($B$2:$B$63=$B106,IF(IF($C106="All",TRUE,$C$2:$C$63=$C106),IF(IF($E106="Total",TRUE,$E$2:$E$63=$E106),K$2:K$63)))))</f>
        <v>519.25</v>
      </c>
      <c r="L106" s="3" cm="1">
        <f t="array" ref="L106">SUM(IF($A$2:$A$63=$A106,IF($B$2:$B$63=$B106,IF(IF($C106="All",TRUE,$C$2:$C$63=$C106),IF(IF($E106="Total",TRUE,$E$2:$E$63=$E106),L$2:L$63)))))</f>
        <v>523</v>
      </c>
      <c r="M106" s="3" cm="1">
        <f t="array" ref="M106">SUM(IF($A$2:$A$63=$A106,IF($B$2:$B$63=$B106,IF(IF($C106="All",TRUE,$C$2:$C$63=$C106),IF(IF($E106="Total",TRUE,$E$2:$E$63=$E106),M$2:M$63)))))</f>
        <v>527.25</v>
      </c>
      <c r="N106" s="3" cm="1">
        <f t="array" ref="N106">SUM(IF($A$2:$A$63=$A106,IF($B$2:$B$63=$B106,IF(IF($C106="All",TRUE,$C$2:$C$63=$C106),IF(IF($E106="Total",TRUE,$E$2:$E$63=$E106),N$2:N$63)))))</f>
        <v>524.75</v>
      </c>
      <c r="O106" s="3" cm="1">
        <f t="array" ref="O106">SUM(IF($A$2:$A$63=$A106,IF($B$2:$B$63=$B106,IF(IF($C106="All",TRUE,$C$2:$C$63=$C106),IF(IF($E106="Total",TRUE,$E$2:$E$63=$E106),O$2:O$63)))))</f>
        <v>522.91599999999994</v>
      </c>
      <c r="P106" s="3" cm="1">
        <f t="array" ref="P106">SUM(IF($A$2:$A$63=$A106,IF($B$2:$B$63=$B106,IF(IF($C106="All",TRUE,$C$2:$C$63=$C106),IF(IF($E106="Total",TRUE,$E$2:$E$63=$E106),P$2:P$63)))))</f>
        <v>520.98587570621464</v>
      </c>
      <c r="Q106" s="3" cm="1">
        <f t="array" ref="Q106">SUM(IF($A$2:$A$63=$A106,IF($B$2:$B$63=$B106,IF(IF($C106="All",TRUE,$C$2:$C$63=$C106),IF(IF($E106="Total",TRUE,$E$2:$E$63=$E106),Q$2:Q$63)))))</f>
        <v>520.4069666099349</v>
      </c>
      <c r="R106" s="3" cm="1">
        <f t="array" ref="R106">SUM(IF($A$2:$A$63=$A106,IF($B$2:$B$63=$B106,IF(IF($C106="All",TRUE,$C$2:$C$63=$C106),IF(IF($E106="Total",TRUE,$E$2:$E$63=$E106),R$2:R$63)))))</f>
        <v>513.86690566877917</v>
      </c>
      <c r="S106" s="3" cm="1">
        <f t="array" ref="S106">SUM(IF($A$2:$A$63=$A106,IF($B$2:$B$63=$B106,IF(IF($C106="All",TRUE,$C$2:$C$63=$C106),IF(IF($E106="Total",TRUE,$E$2:$E$63=$E106),S$2:S$63)))))</f>
        <v>506.07546274632114</v>
      </c>
      <c r="T106" s="3" cm="1">
        <f t="array" ref="T106">SUM(IF($A$2:$A$63=$A106,IF($B$2:$B$63=$B106,IF(IF($C106="All",TRUE,$C$2:$C$63=$C106),IF(IF($E106="Total",TRUE,$E$2:$E$63=$E106),T$2:T$63)))))</f>
        <v>497.70216483818319</v>
      </c>
      <c r="U106" s="3" cm="1">
        <f t="array" ref="U106">SUM(IF($A$2:$A$63=$A106,IF($B$2:$B$63=$B106,IF(IF($C106="All",TRUE,$C$2:$C$63=$C106),IF(IF($E106="Total",TRUE,$E$2:$E$63=$E106),U$2:U$63)))))</f>
        <v>488.51563522347089</v>
      </c>
      <c r="V106" s="3" cm="1">
        <f t="array" ref="V106">SUM(IF($A$2:$A$63=$A106,IF($B$2:$B$63=$B106,IF(IF($C106="All",TRUE,$C$2:$C$63=$C106),IF(IF($E106="Total",TRUE,$E$2:$E$63=$E106),V$2:V$63)))))</f>
        <v>478.92249909473469</v>
      </c>
      <c r="W106" s="3" cm="1">
        <f t="array" ref="W106">SUM(IF($A$2:$A$63=$A106,IF($B$2:$B$63=$B106,IF(IF($C106="All",TRUE,$C$2:$C$63=$C106),IF(IF($E106="Total",TRUE,$E$2:$E$63=$E106),W$2:W$63)))))</f>
        <v>468.62590263357714</v>
      </c>
      <c r="X106" s="3" cm="1">
        <f t="array" ref="X106">SUM(IF($A$2:$A$63=$A106,IF($B$2:$B$63=$B106,IF(IF($C106="All",TRUE,$C$2:$C$63=$C106),IF(IF($E106="Total",TRUE,$E$2:$E$63=$E106),X$2:X$63)))))</f>
        <v>457.76654671825798</v>
      </c>
      <c r="Y106" s="3" cm="1">
        <f t="array" ref="Y106">SUM(IF($A$2:$A$63=$A106,IF($B$2:$B$63=$B106,IF(IF($C106="All",TRUE,$C$2:$C$63=$C106),IF(IF($E106="Total",TRUE,$E$2:$E$63=$E106),Y$2:Y$63)))))</f>
        <v>446.18090263235155</v>
      </c>
      <c r="Z106" s="3" cm="1">
        <f t="array" ref="Z106">SUM(IF($A$2:$A$63=$A106,IF($B$2:$B$63=$B106,IF(IF($C106="All",TRUE,$C$2:$C$63=$C106),IF(IF($E106="Total",TRUE,$E$2:$E$63=$E106),Z$2:Z$63)))))</f>
        <v>433.67286283307294</v>
      </c>
      <c r="AA106" t="s">
        <v>54</v>
      </c>
    </row>
    <row r="107" spans="1:31" hidden="1" outlineLevel="1" x14ac:dyDescent="0.3">
      <c r="A107" t="str">
        <f t="shared" si="23"/>
        <v>GDB</v>
      </c>
      <c r="B107" t="str">
        <f t="shared" si="24"/>
        <v>ICPs</v>
      </c>
      <c r="C107" s="59" t="str">
        <f t="shared" si="33"/>
        <v>All</v>
      </c>
      <c r="D107" s="59" t="str">
        <f t="shared" si="33"/>
        <v>All</v>
      </c>
      <c r="E107" s="73" t="str">
        <f t="shared" si="33"/>
        <v>Total</v>
      </c>
      <c r="F107" s="3" cm="1">
        <f t="array" ref="F107">SUM(IF($A$2:$A$63=$A107,IF($B$2:$B$63=$B107,IF(IF($C107="All",TRUE,$C$2:$C$63=$C107),IF(IF($E107="Total",TRUE,$E$2:$E$63=$E107),F$2:F$63)))))</f>
        <v>269629</v>
      </c>
      <c r="G107" s="3" cm="1">
        <f t="array" ref="G107">SUM(IF($A$2:$A$63=$A107,IF($B$2:$B$63=$B107,IF(IF($C107="All",TRUE,$C$2:$C$63=$C107),IF(IF($E107="Total",TRUE,$E$2:$E$63=$E107),G$2:G$63)))))</f>
        <v>272147.25</v>
      </c>
      <c r="H107" s="3" cm="1">
        <f t="array" ref="H107">SUM(IF($A$2:$A$63=$A107,IF($B$2:$B$63=$B107,IF(IF($C107="All",TRUE,$C$2:$C$63=$C107),IF(IF($E107="Total",TRUE,$E$2:$E$63=$E107),H$2:H$63)))))</f>
        <v>277228.25</v>
      </c>
      <c r="I107" s="3" cm="1">
        <f t="array" ref="I107">SUM(IF($A$2:$A$63=$A107,IF($B$2:$B$63=$B107,IF(IF($C107="All",TRUE,$C$2:$C$63=$C107),IF(IF($E107="Total",TRUE,$E$2:$E$63=$E107),I$2:I$63)))))</f>
        <v>280393</v>
      </c>
      <c r="J107" s="3" cm="1">
        <f t="array" ref="J107">SUM(IF($A$2:$A$63=$A107,IF($B$2:$B$63=$B107,IF(IF($C107="All",TRUE,$C$2:$C$63=$C107),IF(IF($E107="Total",TRUE,$E$2:$E$63=$E107),J$2:J$63)))))</f>
        <v>284538.5</v>
      </c>
      <c r="K107" s="3" cm="1">
        <f t="array" ref="K107">SUM(IF($A$2:$A$63=$A107,IF($B$2:$B$63=$B107,IF(IF($C107="All",TRUE,$C$2:$C$63=$C107),IF(IF($E107="Total",TRUE,$E$2:$E$63=$E107),K$2:K$63)))))</f>
        <v>289523.75</v>
      </c>
      <c r="L107" s="3" cm="1">
        <f t="array" ref="L107">SUM(IF($A$2:$A$63=$A107,IF($B$2:$B$63=$B107,IF(IF($C107="All",TRUE,$C$2:$C$63=$C107),IF(IF($E107="Total",TRUE,$E$2:$E$63=$E107),L$2:L$63)))))</f>
        <v>294464</v>
      </c>
      <c r="M107" s="3" cm="1">
        <f t="array" ref="M107">SUM(IF($A$2:$A$63=$A107,IF($B$2:$B$63=$B107,IF(IF($C107="All",TRUE,$C$2:$C$63=$C107),IF(IF($E107="Total",TRUE,$E$2:$E$63=$E107),M$2:M$63)))))</f>
        <v>299463.75</v>
      </c>
      <c r="N107" s="3" cm="1">
        <f t="array" ref="N107">SUM(IF($A$2:$A$63=$A107,IF($B$2:$B$63=$B107,IF(IF($C107="All",TRUE,$C$2:$C$63=$C107),IF(IF($E107="Total",TRUE,$E$2:$E$63=$E107),N$2:N$63)))))</f>
        <v>304232.43699999998</v>
      </c>
      <c r="O107" s="3" cm="1">
        <f t="array" ref="O107">SUM(IF($A$2:$A$63=$A107,IF($B$2:$B$63=$B107,IF(IF($C107="All",TRUE,$C$2:$C$63=$C107),IF(IF($E107="Total",TRUE,$E$2:$E$63=$E107),O$2:O$63)))))</f>
        <v>307933.82300000003</v>
      </c>
      <c r="P107" s="3" cm="1">
        <f t="array" ref="P107">SUM(IF($A$2:$A$63=$A107,IF($B$2:$B$63=$B107,IF(IF($C107="All",TRUE,$C$2:$C$63=$C107),IF(IF($E107="Total",TRUE,$E$2:$E$63=$E107),P$2:P$63)))))</f>
        <v>310571.22245523205</v>
      </c>
      <c r="Q107" s="3" cm="1">
        <f t="array" ref="Q107">SUM(IF($A$2:$A$63=$A107,IF($B$2:$B$63=$B107,IF(IF($C107="All",TRUE,$C$2:$C$63=$C107),IF(IF($E107="Total",TRUE,$E$2:$E$63=$E107),Q$2:Q$63)))))</f>
        <v>311846.80436569609</v>
      </c>
      <c r="R107" s="3" cm="1">
        <f t="array" ref="R107">SUM(IF($A$2:$A$63=$A107,IF($B$2:$B$63=$B107,IF(IF($C107="All",TRUE,$C$2:$C$63=$C107),IF(IF($E107="Total",TRUE,$E$2:$E$63=$E107),R$2:R$63)))))</f>
        <v>311417.48019678897</v>
      </c>
      <c r="S107" s="3" cm="1">
        <f t="array" ref="S107">SUM(IF($A$2:$A$63=$A107,IF($B$2:$B$63=$B107,IF(IF($C107="All",TRUE,$C$2:$C$63=$C107),IF(IF($E107="Total",TRUE,$E$2:$E$63=$E107),S$2:S$63)))))</f>
        <v>310089.48507593269</v>
      </c>
      <c r="T107" s="3" cm="1">
        <f t="array" ref="T107">SUM(IF($A$2:$A$63=$A107,IF($B$2:$B$63=$B107,IF(IF($C107="All",TRUE,$C$2:$C$63=$C107),IF(IF($E107="Total",TRUE,$E$2:$E$63=$E107),T$2:T$63)))))</f>
        <v>308282.09397052042</v>
      </c>
      <c r="U107" s="3" cm="1">
        <f t="array" ref="U107">SUM(IF($A$2:$A$63=$A107,IF($B$2:$B$63=$B107,IF(IF($C107="All",TRUE,$C$2:$C$63=$C107),IF(IF($E107="Total",TRUE,$E$2:$E$63=$E107),U$2:U$63)))))</f>
        <v>305853.68859901337</v>
      </c>
      <c r="V107" s="3" cm="1">
        <f t="array" ref="V107">SUM(IF($A$2:$A$63=$A107,IF($B$2:$B$63=$B107,IF(IF($C107="All",TRUE,$C$2:$C$63=$C107),IF(IF($E107="Total",TRUE,$E$2:$E$63=$E107),V$2:V$63)))))</f>
        <v>303058.45105897385</v>
      </c>
      <c r="W107" s="3" cm="1">
        <f t="array" ref="W107">SUM(IF($A$2:$A$63=$A107,IF($B$2:$B$63=$B107,IF(IF($C107="All",TRUE,$C$2:$C$63=$C107),IF(IF($E107="Total",TRUE,$E$2:$E$63=$E107),W$2:W$63)))))</f>
        <v>299699.84829521767</v>
      </c>
      <c r="X107" s="3" cm="1">
        <f t="array" ref="X107">SUM(IF($A$2:$A$63=$A107,IF($B$2:$B$63=$B107,IF(IF($C107="All",TRUE,$C$2:$C$63=$C107),IF(IF($E107="Total",TRUE,$E$2:$E$63=$E107),X$2:X$63)))))</f>
        <v>295869.91617307934</v>
      </c>
      <c r="Y107" s="3" cm="1">
        <f t="array" ref="Y107">SUM(IF($A$2:$A$63=$A107,IF($B$2:$B$63=$B107,IF(IF($C107="All",TRUE,$C$2:$C$63=$C107),IF(IF($E107="Total",TRUE,$E$2:$E$63=$E107),Y$2:Y$63)))))</f>
        <v>291460.88443030056</v>
      </c>
      <c r="Z107" s="3" cm="1">
        <f t="array" ref="Z107">SUM(IF($A$2:$A$63=$A107,IF($B$2:$B$63=$B107,IF(IF($C107="All",TRUE,$C$2:$C$63=$C107),IF(IF($E107="Total",TRUE,$E$2:$E$63=$E107),Z$2:Z$63)))))</f>
        <v>286341.37956060289</v>
      </c>
      <c r="AA107" t="s">
        <v>54</v>
      </c>
    </row>
    <row r="108" spans="1:31" hidden="1" outlineLevel="1" x14ac:dyDescent="0.3">
      <c r="A108" t="s">
        <v>84</v>
      </c>
      <c r="B108" t="s">
        <v>84</v>
      </c>
      <c r="C108" t="s">
        <v>84</v>
      </c>
      <c r="D108" t="s">
        <v>84</v>
      </c>
      <c r="E108" t="s">
        <v>84</v>
      </c>
      <c r="F108" t="s">
        <v>84</v>
      </c>
      <c r="G108" t="s">
        <v>84</v>
      </c>
      <c r="H108" t="s">
        <v>84</v>
      </c>
      <c r="I108" t="s">
        <v>84</v>
      </c>
      <c r="J108" t="s">
        <v>84</v>
      </c>
      <c r="K108" t="s">
        <v>84</v>
      </c>
      <c r="L108" t="s">
        <v>84</v>
      </c>
      <c r="M108" t="s">
        <v>84</v>
      </c>
      <c r="N108" t="s">
        <v>84</v>
      </c>
      <c r="O108" t="s">
        <v>84</v>
      </c>
      <c r="P108" t="s">
        <v>84</v>
      </c>
      <c r="Q108" t="s">
        <v>84</v>
      </c>
      <c r="R108" t="s">
        <v>84</v>
      </c>
      <c r="S108" t="s">
        <v>84</v>
      </c>
      <c r="T108" t="s">
        <v>84</v>
      </c>
      <c r="U108" t="s">
        <v>84</v>
      </c>
      <c r="V108" t="s">
        <v>84</v>
      </c>
      <c r="W108" t="s">
        <v>84</v>
      </c>
      <c r="X108" t="s">
        <v>84</v>
      </c>
      <c r="Y108" t="s">
        <v>84</v>
      </c>
      <c r="Z108" t="s">
        <v>84</v>
      </c>
      <c r="AA108" t="s">
        <v>54</v>
      </c>
    </row>
    <row r="109" spans="1:31" collapsed="1" x14ac:dyDescent="0.3"/>
    <row r="110" spans="1:31" x14ac:dyDescent="0.3">
      <c r="A110" s="63" t="s">
        <v>85</v>
      </c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</row>
    <row r="111" spans="1:31" s="42" customFormat="1" x14ac:dyDescent="0.3">
      <c r="A111" s="101" t="s">
        <v>86</v>
      </c>
    </row>
    <row r="112" spans="1:31" x14ac:dyDescent="0.3">
      <c r="A112" s="9" t="s">
        <v>87</v>
      </c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pans="2:26" hidden="1" outlineLevel="1" x14ac:dyDescent="0.3">
      <c r="B113" s="43" t="s">
        <v>65</v>
      </c>
      <c r="C113" s="43" t="s">
        <v>12</v>
      </c>
      <c r="D113" s="43" t="s">
        <v>82</v>
      </c>
      <c r="E113" s="82" t="s">
        <v>4</v>
      </c>
      <c r="F113" s="39" cm="1">
        <f t="array" ref="F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F$2:F$108,_xlpm.x))/1000</f>
        <v>7.0847499999999997</v>
      </c>
      <c r="G113" s="39" cm="1">
        <f t="array" ref="G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G$2:G$108,_xlpm.x))/1000</f>
        <v>7.1666980000000002</v>
      </c>
      <c r="H113" s="39" cm="1">
        <f t="array" ref="H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H$2:H$108,_xlpm.x))/1000</f>
        <v>7.4609294999999989</v>
      </c>
      <c r="I113" s="39" cm="1">
        <f t="array" ref="I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I$2:I$108,_xlpm.x))/1000</f>
        <v>8.3272807499999999</v>
      </c>
      <c r="J113" s="39" cm="1">
        <f t="array" ref="J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J$2:J$108,_xlpm.x))/1000</f>
        <v>8.4998259999999988</v>
      </c>
      <c r="K113" s="39" cm="1">
        <f t="array" ref="K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K$2:K$108,_xlpm.x))/1000</f>
        <v>8.56032875</v>
      </c>
      <c r="L113" s="39" cm="1">
        <f t="array" ref="L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L$2:L$108,_xlpm.x))/1000</f>
        <v>8.5654517499999994</v>
      </c>
      <c r="M113" s="39" cm="1">
        <f t="array" ref="M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M$2:M$108,_xlpm.x))/1000</f>
        <v>8.3613424999999992</v>
      </c>
      <c r="N113" s="39" cm="1">
        <f t="array" ref="N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N$2:N$108,_xlpm.x))/1000</f>
        <v>8.0802220000000009</v>
      </c>
      <c r="O113" s="39" cm="1">
        <f t="array" ref="O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O$2:O$108,_xlpm.x))/1000</f>
        <v>7.7071067500000003</v>
      </c>
      <c r="P113" s="39" cm="1">
        <f t="array" ref="P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P$2:P$108,_xlpm.x))/1000</f>
        <v>7.7283305000000002</v>
      </c>
      <c r="Q113" s="39" cm="1">
        <f t="array" ref="Q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Q$2:Q$108,_xlpm.x))/1000</f>
        <v>7.0858666065952169</v>
      </c>
      <c r="R113" s="39" cm="1">
        <f t="array" ref="R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R$2:R$108,_xlpm.x))/1000</f>
        <v>6.3862789941857354</v>
      </c>
      <c r="S113" s="39" cm="1">
        <f t="array" ref="S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S$2:S$108,_xlpm.x))/1000</f>
        <v>5.6701808271191352</v>
      </c>
      <c r="T113" s="39" cm="1">
        <f t="array" ref="T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T$2:T$108,_xlpm.x))/1000</f>
        <v>5.1051724240841212</v>
      </c>
      <c r="U113" s="39" cm="1">
        <f t="array" ref="U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U$2:U$108,_xlpm.x))/1000</f>
        <v>4.6690093940169062</v>
      </c>
      <c r="V113" s="39" cm="1">
        <f t="array" ref="V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V$2:V$108,_xlpm.x))/1000</f>
        <v>4.2541958179405928</v>
      </c>
      <c r="W113" s="39" cm="1">
        <f t="array" ref="W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W$2:W$108,_xlpm.x))/1000</f>
        <v>3.8661813407845389</v>
      </c>
      <c r="X113" s="39" cm="1">
        <f t="array" ref="X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X$2:X$108,_xlpm.x))/1000</f>
        <v>3.4925667510086984</v>
      </c>
      <c r="Y113" s="39" cm="1">
        <f t="array" ref="Y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Y$2:Y$108,_xlpm.x))/1000</f>
        <v>3.1336186684710627</v>
      </c>
      <c r="Z113" s="39" cm="1">
        <f t="array" ref="Z113">_xlfn.LET(_xlpm.x,IFERROR(_xlfn.XMATCH(IF($D113="Actual","GDB",$D113)&amp;$B113&amp;$C113&amp;$E113&amp;"All",$A$2:$A$108&amp;$B$2:$B$108&amp;$C$2:$C$108&amp;$E$2:$E$108&amp;$D$2:$D$108),_xlfn.XMATCH(IF($D113="Actual","GDB",$D113)&amp;$B113&amp;$C113&amp;$E113,$A$2:$A$108&amp;$B$2:$B$108&amp;$C$2:$C$108&amp;$E$2:$E$108)),INDEX(Z$2:Z$108,_xlpm.x))/1000</f>
        <v>2.8115614272953668</v>
      </c>
    </row>
    <row r="114" spans="2:26" hidden="1" outlineLevel="1" x14ac:dyDescent="0.3">
      <c r="B114" t="str">
        <f>B113</f>
        <v>Demand</v>
      </c>
      <c r="C114" s="43" t="s">
        <v>14</v>
      </c>
      <c r="D114" t="str">
        <f t="shared" ref="D114:D117" si="34">D113</f>
        <v>GDB</v>
      </c>
      <c r="E114" t="str">
        <f>E113</f>
        <v>Ind</v>
      </c>
      <c r="F114" s="39" cm="1">
        <f t="array" ref="F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F$2:F$108,_xlpm.x))/1000</f>
        <v>6.8689999999999998</v>
      </c>
      <c r="G114" s="39" cm="1">
        <f t="array" ref="G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G$2:G$108,_xlpm.x))/1000</f>
        <v>7.0250000000000004</v>
      </c>
      <c r="H114" s="39" cm="1">
        <f t="array" ref="H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H$2:H$108,_xlpm.x))/1000</f>
        <v>7.210947</v>
      </c>
      <c r="I114" s="39" cm="1">
        <f t="array" ref="I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I$2:I$108,_xlpm.x))/1000</f>
        <v>6.3432110000000002</v>
      </c>
      <c r="J114" s="39" cm="1">
        <f t="array" ref="J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J$2:J$108,_xlpm.x))/1000</f>
        <v>6.2362058123074817</v>
      </c>
      <c r="K114" s="39" cm="1">
        <f t="array" ref="K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K$2:K$108,_xlpm.x))/1000</f>
        <v>6.0054799999999995</v>
      </c>
      <c r="L114" s="39" cm="1">
        <f t="array" ref="L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L$2:L$108,_xlpm.x))/1000</f>
        <v>6.2891730000000008</v>
      </c>
      <c r="M114" s="39" cm="1">
        <f t="array" ref="M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M$2:M$108,_xlpm.x))/1000</f>
        <v>6.6373129999999998</v>
      </c>
      <c r="N114" s="39" cm="1">
        <f t="array" ref="N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N$2:N$108,_xlpm.x))/1000</f>
        <v>6.6749999999999998</v>
      </c>
      <c r="O114" s="39" cm="1">
        <f t="array" ref="O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O$2:O$108,_xlpm.x))/1000</f>
        <v>6.673889</v>
      </c>
      <c r="P114" s="39" cm="1">
        <f t="array" ref="P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P$2:P$108,_xlpm.x))/1000</f>
        <v>5.7837739999999993</v>
      </c>
      <c r="Q114" s="39" cm="1">
        <f t="array" ref="Q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Q$2:Q$108,_xlpm.x))/1000</f>
        <v>5.9671950000000002</v>
      </c>
      <c r="R114" s="39" cm="1">
        <f t="array" ref="R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R$2:R$108,_xlpm.x))/1000</f>
        <v>5.7000834391386688</v>
      </c>
      <c r="S114" s="39" cm="1">
        <f t="array" ref="S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S$2:S$108,_xlpm.x))/1000</f>
        <v>5.5856166981603037</v>
      </c>
      <c r="T114" s="39" cm="1">
        <f t="array" ref="T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T$2:T$108,_xlpm.x))/1000</f>
        <v>5.3830520628792939</v>
      </c>
      <c r="U114" s="39" cm="1">
        <f t="array" ref="U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U$2:U$108,_xlpm.x))/1000</f>
        <v>5.1780008252637195</v>
      </c>
      <c r="V114" s="39" cm="1">
        <f t="array" ref="V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V$2:V$108,_xlpm.x))/1000</f>
        <v>4.9251726543915684</v>
      </c>
      <c r="W114" s="39" cm="1">
        <f t="array" ref="W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W$2:W$108,_xlpm.x))/1000</f>
        <v>4.6713780065563029</v>
      </c>
      <c r="X114" s="39" cm="1">
        <f t="array" ref="X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X$2:X$108,_xlpm.x))/1000</f>
        <v>4.3655513793382861</v>
      </c>
      <c r="Y114" s="39" cm="1">
        <f t="array" ref="Y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Y$2:Y$108,_xlpm.x))/1000</f>
        <v>4.0624868996915557</v>
      </c>
      <c r="Z114" s="39" cm="1">
        <f t="array" ref="Z114">_xlfn.LET(_xlpm.x,IFERROR(_xlfn.XMATCH(IF($D114="Actual","GDB",$D114)&amp;$B114&amp;$C114&amp;$E114&amp;"All",$A$2:$A$108&amp;$B$2:$B$108&amp;$C$2:$C$108&amp;$E$2:$E$108&amp;$D$2:$D$108),_xlfn.XMATCH(IF($D114="Actual","GDB",$D114)&amp;$B114&amp;$C114&amp;$E114,$A$2:$A$108&amp;$B$2:$B$108&amp;$C$2:$C$108&amp;$E$2:$E$108)),INDEX(Z$2:Z$108,_xlpm.x))/1000</f>
        <v>3.7804617048550444</v>
      </c>
    </row>
    <row r="115" spans="2:26" hidden="1" outlineLevel="1" x14ac:dyDescent="0.3">
      <c r="B115" t="str">
        <f t="shared" ref="B115:B116" si="35">B114</f>
        <v>Demand</v>
      </c>
      <c r="C115" s="43" t="s">
        <v>16</v>
      </c>
      <c r="D115" t="str">
        <f t="shared" si="34"/>
        <v>GDB</v>
      </c>
      <c r="E115" t="str">
        <f>E114</f>
        <v>Ind</v>
      </c>
      <c r="F115" s="39" cm="1">
        <f t="array" ref="F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F$2:F$108,_xlpm.x))/1000</f>
        <v>4.3741649999999996</v>
      </c>
      <c r="G115" s="39" cm="1">
        <f t="array" ref="G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G$2:G$108,_xlpm.x))/1000</f>
        <v>4.4490889999999998</v>
      </c>
      <c r="H115" s="39" cm="1">
        <f t="array" ref="H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H$2:H$108,_xlpm.x))/1000</f>
        <v>4.4931239999999999</v>
      </c>
      <c r="I115" s="39" cm="1">
        <f t="array" ref="I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I$2:I$108,_xlpm.x))/1000</f>
        <v>3.9821249999999999</v>
      </c>
      <c r="J115" s="39" cm="1">
        <f t="array" ref="J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J$2:J$108,_xlpm.x))/1000</f>
        <v>3.8933729999999995</v>
      </c>
      <c r="K115" s="39" cm="1">
        <f t="array" ref="K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K$2:K$108,_xlpm.x))/1000</f>
        <v>3.9673259999999999</v>
      </c>
      <c r="L115" s="39" cm="1">
        <f t="array" ref="L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L$2:L$108,_xlpm.x))/1000</f>
        <v>4.0221499999999999</v>
      </c>
      <c r="M115" s="39" cm="1">
        <f t="array" ref="M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M$2:M$108,_xlpm.x))/1000</f>
        <v>3.9380510000000002</v>
      </c>
      <c r="N115" s="39" cm="1">
        <f t="array" ref="N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N$2:N$108,_xlpm.x))/1000</f>
        <v>4.0334579999999995</v>
      </c>
      <c r="O115" s="39" cm="1">
        <f t="array" ref="O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O$2:O$108,_xlpm.x))/1000</f>
        <v>3.9583450000000004</v>
      </c>
      <c r="P115" s="39" cm="1">
        <f t="array" ref="P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P$2:P$108,_xlpm.x))/1000</f>
        <v>3.5079049999999996</v>
      </c>
      <c r="Q115" s="39" cm="1">
        <f t="array" ref="Q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Q$2:Q$108,_xlpm.x))/1000</f>
        <v>3.55165</v>
      </c>
      <c r="R115" s="39" cm="1">
        <f t="array" ref="R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R$2:R$108,_xlpm.x))/1000</f>
        <v>3.3888731129622855</v>
      </c>
      <c r="S115" s="39" cm="1">
        <f t="array" ref="S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S$2:S$108,_xlpm.x))/1000</f>
        <v>3.4585805935389207</v>
      </c>
      <c r="T115" s="39" cm="1">
        <f t="array" ref="T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T$2:T$108,_xlpm.x))/1000</f>
        <v>3.4325556356519966</v>
      </c>
      <c r="U115" s="39" cm="1">
        <f t="array" ref="U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U$2:U$108,_xlpm.x))/1000</f>
        <v>3.3908108441857459</v>
      </c>
      <c r="V115" s="39" cm="1">
        <f t="array" ref="V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V$2:V$108,_xlpm.x))/1000</f>
        <v>3.371352723219494</v>
      </c>
      <c r="W115" s="39" cm="1">
        <f t="array" ref="W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W$2:W$108,_xlpm.x))/1000</f>
        <v>3.3246129882109243</v>
      </c>
      <c r="X115" s="39" cm="1">
        <f t="array" ref="X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X$2:X$108,_xlpm.x))/1000</f>
        <v>3.2594590206877774</v>
      </c>
      <c r="Y115" s="39" cm="1">
        <f t="array" ref="Y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Y$2:Y$108,_xlpm.x))/1000</f>
        <v>3.1772533850876123</v>
      </c>
      <c r="Z115" s="39" cm="1">
        <f t="array" ref="Z115">_xlfn.LET(_xlpm.x,IFERROR(_xlfn.XMATCH(IF($D115="Actual","GDB",$D115)&amp;$B115&amp;$C115&amp;$E115&amp;"All",$A$2:$A$108&amp;$B$2:$B$108&amp;$C$2:$C$108&amp;$E$2:$E$108&amp;$D$2:$D$108),_xlfn.XMATCH(IF($D115="Actual","GDB",$D115)&amp;$B115&amp;$C115&amp;$E115,$A$2:$A$108&amp;$B$2:$B$108&amp;$C$2:$C$108&amp;$E$2:$E$108)),INDEX(Z$2:Z$108,_xlpm.x))/1000</f>
        <v>3.0971210280534724</v>
      </c>
    </row>
    <row r="116" spans="2:26" hidden="1" outlineLevel="1" x14ac:dyDescent="0.3">
      <c r="B116" t="str">
        <f t="shared" si="35"/>
        <v>Demand</v>
      </c>
      <c r="C116" s="43" t="s">
        <v>19</v>
      </c>
      <c r="D116" t="str">
        <f t="shared" si="34"/>
        <v>GDB</v>
      </c>
      <c r="E116" t="str">
        <f>E115</f>
        <v>Ind</v>
      </c>
      <c r="F116" s="39" cm="1">
        <f t="array" ref="F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F$2:F$108,_xlpm.x))/1000</f>
        <v>0.78274999999999995</v>
      </c>
      <c r="G116" s="39" cm="1">
        <f t="array" ref="G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G$2:G$108,_xlpm.x))/1000</f>
        <v>0.76224999999999998</v>
      </c>
      <c r="H116" s="39" cm="1">
        <f t="array" ref="H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H$2:H$108,_xlpm.x))/1000</f>
        <v>0.79249999999999998</v>
      </c>
      <c r="I116" s="39" cm="1">
        <f t="array" ref="I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I$2:I$108,_xlpm.x))/1000</f>
        <v>0.878</v>
      </c>
      <c r="J116" s="39" cm="1">
        <f t="array" ref="J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J$2:J$108,_xlpm.x))/1000</f>
        <v>0.80400000000000005</v>
      </c>
      <c r="K116" s="39" cm="1">
        <f t="array" ref="K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K$2:K$108,_xlpm.x))/1000</f>
        <v>0.78425</v>
      </c>
      <c r="L116" s="39" cm="1">
        <f t="array" ref="L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L$2:L$108,_xlpm.x))/1000</f>
        <v>0.82672325000000002</v>
      </c>
      <c r="M116" s="39" cm="1">
        <f t="array" ref="M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M$2:M$108,_xlpm.x))/1000</f>
        <v>0.83483474999999996</v>
      </c>
      <c r="N116" s="39" cm="1">
        <f t="array" ref="N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N$2:N$108,_xlpm.x))/1000</f>
        <v>0.83678999999999992</v>
      </c>
      <c r="O116" s="39" cm="1">
        <f t="array" ref="O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O$2:O$108,_xlpm.x))/1000</f>
        <v>0.83963500000000002</v>
      </c>
      <c r="P116" s="39" cm="1">
        <f t="array" ref="P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P$2:P$108,_xlpm.x))/1000</f>
        <v>0.83475269435704558</v>
      </c>
      <c r="Q116" s="39" cm="1">
        <f t="array" ref="Q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Q$2:Q$108,_xlpm.x))/1000</f>
        <v>0.8432907894157271</v>
      </c>
      <c r="R116" s="39" cm="1">
        <f t="array" ref="R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R$2:R$108,_xlpm.x))/1000</f>
        <v>0.81509920362477217</v>
      </c>
      <c r="S116" s="39" cm="1">
        <f t="array" ref="S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S$2:S$108,_xlpm.x))/1000</f>
        <v>0.80762350133485716</v>
      </c>
      <c r="T116" s="39" cm="1">
        <f t="array" ref="T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T$2:T$108,_xlpm.x))/1000</f>
        <v>0.80230855565801262</v>
      </c>
      <c r="U116" s="39" cm="1">
        <f t="array" ref="U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U$2:U$108,_xlpm.x))/1000</f>
        <v>0.79716302394356719</v>
      </c>
      <c r="V116" s="39" cm="1">
        <f t="array" ref="V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V$2:V$108,_xlpm.x))/1000</f>
        <v>0.79108031602557916</v>
      </c>
      <c r="W116" s="39" cm="1">
        <f t="array" ref="W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W$2:W$108,_xlpm.x))/1000</f>
        <v>0.78629252468444621</v>
      </c>
      <c r="X116" s="39" cm="1">
        <f t="array" ref="X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X$2:X$108,_xlpm.x))/1000</f>
        <v>0.78152199248751641</v>
      </c>
      <c r="Y116" s="39" cm="1">
        <f t="array" ref="Y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Y$2:Y$108,_xlpm.x))/1000</f>
        <v>0.77676887504624803</v>
      </c>
      <c r="Z116" s="39" cm="1">
        <f t="array" ref="Z116">_xlfn.LET(_xlpm.x,IFERROR(_xlfn.XMATCH(IF($D116="Actual","GDB",$D116)&amp;$B116&amp;$C116&amp;$E116&amp;"All",$A$2:$A$108&amp;$B$2:$B$108&amp;$C$2:$C$108&amp;$E$2:$E$108&amp;$D$2:$D$108),_xlfn.XMATCH(IF($D116="Actual","GDB",$D116)&amp;$B116&amp;$C116&amp;$E116,$A$2:$A$108&amp;$B$2:$B$108&amp;$C$2:$C$108&amp;$E$2:$E$108)),INDEX(Z$2:Z$108,_xlpm.x))/1000</f>
        <v>0.77204466546122386</v>
      </c>
    </row>
    <row r="117" spans="2:26" hidden="1" outlineLevel="1" x14ac:dyDescent="0.3">
      <c r="B117" t="str">
        <f t="shared" ref="B117" si="36">B116</f>
        <v>Demand</v>
      </c>
      <c r="C117" s="43" t="s">
        <v>21</v>
      </c>
      <c r="D117" t="str">
        <f t="shared" si="34"/>
        <v>GDB</v>
      </c>
      <c r="E117" t="str">
        <f t="shared" ref="E117" si="37">E116</f>
        <v>Ind</v>
      </c>
      <c r="F117" s="39" cm="1">
        <f t="array" ref="F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F$2:F$108,_xlpm.x))/1000</f>
        <v>19.110665000000001</v>
      </c>
      <c r="G117" s="39" cm="1">
        <f t="array" ref="G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G$2:G$108,_xlpm.x))/1000</f>
        <v>19.403037000000001</v>
      </c>
      <c r="H117" s="39" cm="1">
        <f t="array" ref="H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H$2:H$108,_xlpm.x))/1000</f>
        <v>19.957500499999998</v>
      </c>
      <c r="I117" s="39" cm="1">
        <f t="array" ref="I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I$2:I$108,_xlpm.x))/1000</f>
        <v>19.53061675</v>
      </c>
      <c r="J117" s="39" cm="1">
        <f t="array" ref="J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J$2:J$108,_xlpm.x))/1000</f>
        <v>19.433404812307479</v>
      </c>
      <c r="K117" s="39" cm="1">
        <f t="array" ref="K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K$2:K$108,_xlpm.x))/1000</f>
        <v>19.317384750000002</v>
      </c>
      <c r="L117" s="39" cm="1">
        <f t="array" ref="L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L$2:L$108,_xlpm.x))/1000</f>
        <v>19.703498</v>
      </c>
      <c r="M117" s="39" cm="1">
        <f t="array" ref="M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M$2:M$108,_xlpm.x))/1000</f>
        <v>19.771541250000002</v>
      </c>
      <c r="N117" s="39" cm="1">
        <f t="array" ref="N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N$2:N$108,_xlpm.x))/1000</f>
        <v>19.625470000000004</v>
      </c>
      <c r="O117" s="39" cm="1">
        <f t="array" ref="O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O$2:O$108,_xlpm.x))/1000</f>
        <v>19.178975749999999</v>
      </c>
      <c r="P117" s="39" cm="1">
        <f t="array" ref="P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P$2:P$108,_xlpm.x))/1000</f>
        <v>17.854762194357043</v>
      </c>
      <c r="Q117" s="39" cm="1">
        <f t="array" ref="Q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Q$2:Q$108,_xlpm.x))/1000</f>
        <v>17.448002396010942</v>
      </c>
      <c r="R117" s="39" cm="1">
        <f t="array" ref="R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R$2:R$108,_xlpm.x))/1000</f>
        <v>16.290334749911462</v>
      </c>
      <c r="S117" s="39" cm="1">
        <f t="array" ref="S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S$2:S$108,_xlpm.x))/1000</f>
        <v>15.522001620153217</v>
      </c>
      <c r="T117" s="39" cm="1">
        <f t="array" ref="T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T$2:T$108,_xlpm.x))/1000</f>
        <v>14.723088678273427</v>
      </c>
      <c r="U117" s="39" cm="1">
        <f t="array" ref="U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U$2:U$108,_xlpm.x))/1000</f>
        <v>14.034984087409939</v>
      </c>
      <c r="V117" s="39" cm="1">
        <f t="array" ref="V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V$2:V$108,_xlpm.x))/1000</f>
        <v>13.341801511577232</v>
      </c>
      <c r="W117" s="39" cm="1">
        <f t="array" ref="W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W$2:W$108,_xlpm.x))/1000</f>
        <v>12.648464860236214</v>
      </c>
      <c r="X117" s="39" cm="1">
        <f t="array" ref="X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X$2:X$108,_xlpm.x))/1000</f>
        <v>11.899099143522276</v>
      </c>
      <c r="Y117" s="39" cm="1">
        <f t="array" ref="Y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Y$2:Y$108,_xlpm.x))/1000</f>
        <v>11.150127828296478</v>
      </c>
      <c r="Z117" s="39" cm="1">
        <f t="array" ref="Z117">_xlfn.LET(_xlpm.x,IFERROR(_xlfn.XMATCH(IF($D117="Actual","GDB",$D117)&amp;$B117&amp;$C117&amp;$E117&amp;"All",$A$2:$A$108&amp;$B$2:$B$108&amp;$C$2:$C$108&amp;$E$2:$E$108&amp;$D$2:$D$108),_xlfn.XMATCH(IF($D117="Actual","GDB",$D117)&amp;$B117&amp;$C117&amp;$E117,$A$2:$A$108&amp;$B$2:$B$108&amp;$C$2:$C$108&amp;$E$2:$E$108)),INDEX(Z$2:Z$108,_xlpm.x))/1000</f>
        <v>10.461188825665108</v>
      </c>
    </row>
    <row r="118" spans="2:26" hidden="1" outlineLevel="1" x14ac:dyDescent="0.3">
      <c r="B118" t="str">
        <f t="shared" ref="B118" si="38">B117</f>
        <v>Demand</v>
      </c>
      <c r="C118" s="43" t="s">
        <v>21</v>
      </c>
      <c r="D118" t="s">
        <v>81</v>
      </c>
      <c r="E118" t="str">
        <f t="shared" ref="E118:E124" si="39">E117</f>
        <v>Ind</v>
      </c>
      <c r="F118" s="39" cm="1">
        <f t="array" ref="F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F$2:F$108,_xlpm.x))/1000</f>
        <v>19.110665000000001</v>
      </c>
      <c r="G118" s="39" cm="1">
        <f t="array" ref="G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G$2:G$108,_xlpm.x))/1000</f>
        <v>19.403037000000001</v>
      </c>
      <c r="H118" s="39" cm="1">
        <f t="array" ref="H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H$2:H$108,_xlpm.x))/1000</f>
        <v>19.957500499999998</v>
      </c>
      <c r="I118" s="39" cm="1">
        <f t="array" ref="I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I$2:I$108,_xlpm.x))/1000</f>
        <v>19.53061675</v>
      </c>
      <c r="J118" s="39" cm="1">
        <f t="array" ref="J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J$2:J$108,_xlpm.x))/1000</f>
        <v>19.433404812307479</v>
      </c>
      <c r="K118" s="39" cm="1">
        <f t="array" ref="K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K$2:K$108,_xlpm.x))/1000</f>
        <v>19.317384750000002</v>
      </c>
      <c r="L118" s="39" cm="1">
        <f t="array" ref="L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L$2:L$108,_xlpm.x))/1000</f>
        <v>19.703498</v>
      </c>
      <c r="M118" s="39" cm="1">
        <f t="array" ref="M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M$2:M$108,_xlpm.x))/1000</f>
        <v>19.771541250000002</v>
      </c>
      <c r="N118" s="39" cm="1">
        <f t="array" ref="N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N$2:N$108,_xlpm.x))/1000</f>
        <v>19.625470000000004</v>
      </c>
      <c r="O118" s="39" cm="1">
        <f t="array" ref="O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O$2:O$108,_xlpm.x))/1000</f>
        <v>19.178975749999999</v>
      </c>
      <c r="P118" s="39" cm="1">
        <f t="array" ref="P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P$2:P$108,_xlpm.x))/1000</f>
        <v>17.854762194357043</v>
      </c>
      <c r="Q118" s="39" cm="1">
        <f t="array" ref="Q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Q$2:Q$108,_xlpm.x))/1000</f>
        <v>17.448002396010942</v>
      </c>
      <c r="R118" s="39" cm="1">
        <f t="array" ref="R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R$2:R$108,_xlpm.x))/1000</f>
        <v>16.452943244911243</v>
      </c>
      <c r="S118" s="39" cm="1">
        <f t="array" ref="S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S$2:S$108,_xlpm.x))/1000</f>
        <v>14.744735800076752</v>
      </c>
      <c r="T118" s="39" cm="1">
        <f t="array" ref="T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T$2:T$108,_xlpm.x))/1000</f>
        <v>13.086626097039773</v>
      </c>
      <c r="U118" s="39" cm="1">
        <f t="array" ref="U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U$2:U$108,_xlpm.x))/1000</f>
        <v>12.306359009893814</v>
      </c>
      <c r="V118" s="39" cm="1">
        <f t="array" ref="V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V$2:V$108,_xlpm.x))/1000</f>
        <v>11.789624756399938</v>
      </c>
      <c r="W118" s="39" cm="1">
        <f t="array" ref="W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W$2:W$108,_xlpm.x))/1000</f>
        <v>11.329902894716788</v>
      </c>
      <c r="X118" s="39" cm="1">
        <f t="array" ref="X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X$2:X$108,_xlpm.x))/1000</f>
        <v>10.974360619809461</v>
      </c>
      <c r="Y118" s="39" cm="1">
        <f t="array" ref="Y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Y$2:Y$108,_xlpm.x))/1000</f>
        <v>10.652337895190586</v>
      </c>
      <c r="Z118" s="39" cm="1">
        <f t="array" ref="Z118">_xlfn.LET(_xlpm.x,IFERROR(_xlfn.XMATCH(IF($D118="Actual","GDB",$D118)&amp;$B118&amp;$C118&amp;$E118&amp;"All",$A$2:$A$108&amp;$B$2:$B$108&amp;$C$2:$C$108&amp;$E$2:$E$108&amp;$D$2:$D$108),_xlfn.XMATCH(IF($D118="Actual","GDB",$D118)&amp;$B118&amp;$C118&amp;$E118,$A$2:$A$108&amp;$B$2:$B$108&amp;$C$2:$C$108&amp;$E$2:$E$108)),INDEX(Z$2:Z$108,_xlpm.x))/1000</f>
        <v>10.321144243650604</v>
      </c>
    </row>
    <row r="119" spans="2:26" hidden="1" outlineLevel="1" x14ac:dyDescent="0.3">
      <c r="B119" s="43" t="s">
        <v>66</v>
      </c>
      <c r="C119" s="59" t="str">
        <f t="shared" ref="C119:D130" si="40">C113</f>
        <v>Vector</v>
      </c>
      <c r="D119" s="59" t="str">
        <f t="shared" si="40"/>
        <v>GDB</v>
      </c>
      <c r="E119" t="str">
        <f t="shared" si="39"/>
        <v>Ind</v>
      </c>
      <c r="F119" s="3" cm="1">
        <f t="array" ref="F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F$2:F$108,_xlpm.x))/1000</f>
        <v>0.19725000000000001</v>
      </c>
      <c r="G119" s="3" cm="1">
        <f t="array" ref="G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G$2:G$108,_xlpm.x))/1000</f>
        <v>0.19125</v>
      </c>
      <c r="H119" s="3" cm="1">
        <f t="array" ref="H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H$2:H$108,_xlpm.x))/1000</f>
        <v>0.19225</v>
      </c>
      <c r="I119" s="3" cm="1">
        <f t="array" ref="I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I$2:I$108,_xlpm.x))/1000</f>
        <v>0.20150000000000001</v>
      </c>
      <c r="J119" s="3" cm="1">
        <f t="array" ref="J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J$2:J$108,_xlpm.x))/1000</f>
        <v>0.19925000000000001</v>
      </c>
      <c r="K119" s="3" cm="1">
        <f t="array" ref="K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K$2:K$108,_xlpm.x))/1000</f>
        <v>0.19725000000000001</v>
      </c>
      <c r="L119" s="3" cm="1">
        <f t="array" ref="L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L$2:L$108,_xlpm.x))/1000</f>
        <v>0.19900000000000001</v>
      </c>
      <c r="M119" s="3" cm="1">
        <f t="array" ref="M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M$2:M$108,_xlpm.x))/1000</f>
        <v>0.20125000000000001</v>
      </c>
      <c r="N119" s="3" cm="1">
        <f t="array" ref="N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N$2:N$108,_xlpm.x))/1000</f>
        <v>0.19875000000000001</v>
      </c>
      <c r="O119" s="3" cm="1">
        <f t="array" ref="O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O$2:O$108,_xlpm.x))/1000</f>
        <v>0.19800000000000001</v>
      </c>
      <c r="P119" s="3" cm="1">
        <f t="array" ref="P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P$2:P$108,_xlpm.x))/1000</f>
        <v>0.19775000000000001</v>
      </c>
      <c r="Q119" s="3" cm="1">
        <f t="array" ref="Q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Q$2:Q$108,_xlpm.x))/1000</f>
        <v>0.19650635224443744</v>
      </c>
      <c r="R119" s="3" cm="1">
        <f t="array" ref="R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R$2:R$108,_xlpm.x))/1000</f>
        <v>0.19394810721341826</v>
      </c>
      <c r="S119" s="3" cm="1">
        <f t="array" ref="S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S$2:S$108,_xlpm.x))/1000</f>
        <v>0.1894754918426434</v>
      </c>
      <c r="T119" s="3" cm="1">
        <f t="array" ref="T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T$2:T$108,_xlpm.x))/1000</f>
        <v>0.18435180599534992</v>
      </c>
      <c r="U119" s="3" cm="1">
        <f t="array" ref="U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U$2:U$108,_xlpm.x))/1000</f>
        <v>0.17878513483331326</v>
      </c>
      <c r="V119" s="3" cm="1">
        <f t="array" ref="V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V$2:V$108,_xlpm.x))/1000</f>
        <v>0.17329131409627899</v>
      </c>
      <c r="W119" s="3" cm="1">
        <f t="array" ref="W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W$2:W$108,_xlpm.x))/1000</f>
        <v>0.16770451811657305</v>
      </c>
      <c r="X119" s="3" cm="1">
        <f t="array" ref="X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X$2:X$108,_xlpm.x))/1000</f>
        <v>0.16229411030433555</v>
      </c>
      <c r="Y119" s="3" cm="1">
        <f t="array" ref="Y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Y$2:Y$108,_xlpm.x))/1000</f>
        <v>0.15705471981740396</v>
      </c>
      <c r="Z119" s="3" cm="1">
        <f t="array" ref="Z119">_xlfn.LET(_xlpm.x,IFERROR(_xlfn.XMATCH(IF($D119="Actual","GDB",$D119)&amp;$B119&amp;$C119&amp;$E119&amp;"All",$A$2:$A$108&amp;$B$2:$B$108&amp;$C$2:$C$108&amp;$E$2:$E$108&amp;$D$2:$D$108),_xlfn.XMATCH(IF($D119="Actual","GDB",$D119)&amp;$B119&amp;$C119&amp;$E119,$A$2:$A$108&amp;$B$2:$B$108&amp;$C$2:$C$108&amp;$E$2:$E$108)),INDEX(Z$2:Z$108,_xlpm.x))/1000</f>
        <v>0.15198193178757102</v>
      </c>
    </row>
    <row r="120" spans="2:26" hidden="1" outlineLevel="1" x14ac:dyDescent="0.3">
      <c r="B120" t="str">
        <f>B119</f>
        <v>ICPs</v>
      </c>
      <c r="C120" s="59" t="str">
        <f t="shared" si="40"/>
        <v>First Gas</v>
      </c>
      <c r="D120" s="59" t="str">
        <f t="shared" si="40"/>
        <v>GDB</v>
      </c>
      <c r="E120" t="str">
        <f t="shared" si="39"/>
        <v>Ind</v>
      </c>
      <c r="F120" s="3" cm="1">
        <f t="array" ref="F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F$2:F$108,_xlpm.x))/1000</f>
        <v>0.11799999999999999</v>
      </c>
      <c r="G120" s="3" cm="1">
        <f t="array" ref="G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G$2:G$108,_xlpm.x))/1000</f>
        <v>0.104</v>
      </c>
      <c r="H120" s="3" cm="1">
        <f t="array" ref="H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H$2:H$108,_xlpm.x))/1000</f>
        <v>0.10199999999999999</v>
      </c>
      <c r="I120" s="3" cm="1">
        <f t="array" ref="I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I$2:I$108,_xlpm.x))/1000</f>
        <v>9.0999999999999998E-2</v>
      </c>
      <c r="J120" s="3" cm="1">
        <f t="array" ref="J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J$2:J$108,_xlpm.x))/1000</f>
        <v>9.0999999999999998E-2</v>
      </c>
      <c r="K120" s="3" cm="1">
        <f t="array" ref="K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K$2:K$108,_xlpm.x))/1000</f>
        <v>9.0999999999999998E-2</v>
      </c>
      <c r="L120" s="3" cm="1">
        <f t="array" ref="L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L$2:L$108,_xlpm.x))/1000</f>
        <v>9.2999999999999999E-2</v>
      </c>
      <c r="M120" s="3" cm="1">
        <f t="array" ref="M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M$2:M$108,_xlpm.x))/1000</f>
        <v>9.6000000000000002E-2</v>
      </c>
      <c r="N120" s="3" cm="1">
        <f t="array" ref="N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N$2:N$108,_xlpm.x))/1000</f>
        <v>9.9000000000000005E-2</v>
      </c>
      <c r="O120" s="3" cm="1">
        <f t="array" ref="O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O$2:O$108,_xlpm.x))/1000</f>
        <v>9.9915999999999991E-2</v>
      </c>
      <c r="P120" s="3" cm="1">
        <f t="array" ref="P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P$2:P$108,_xlpm.x))/1000</f>
        <v>0.10025000000000001</v>
      </c>
      <c r="Q120" s="3" cm="1">
        <f t="array" ref="Q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Q$2:Q$108,_xlpm.x))/1000</f>
        <v>0.10199999999999999</v>
      </c>
      <c r="R120" s="3" cm="1">
        <f t="array" ref="R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R$2:R$108,_xlpm.x))/1000</f>
        <v>0.10224039190842782</v>
      </c>
      <c r="S120" s="3" cm="1">
        <f t="array" ref="S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S$2:S$108,_xlpm.x))/1000</f>
        <v>0.10220677346977901</v>
      </c>
      <c r="T120" s="3" cm="1">
        <f t="array" ref="T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T$2:T$108,_xlpm.x))/1000</f>
        <v>0.10202083455430182</v>
      </c>
      <c r="U120" s="3" cm="1">
        <f t="array" ref="U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U$2:U$108,_xlpm.x))/1000</f>
        <v>0.10155967912766876</v>
      </c>
      <c r="V120" s="3" cm="1">
        <f t="array" ref="V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V$2:V$108,_xlpm.x))/1000</f>
        <v>0.10077844545913667</v>
      </c>
      <c r="W120" s="3" cm="1">
        <f t="array" ref="W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W$2:W$108,_xlpm.x))/1000</f>
        <v>9.9610864875240818E-2</v>
      </c>
      <c r="X120" s="3" cm="1">
        <f t="array" ref="X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X$2:X$108,_xlpm.x))/1000</f>
        <v>9.7991660709980236E-2</v>
      </c>
      <c r="Y120" s="3" cm="1">
        <f t="array" ref="Y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Y$2:Y$108,_xlpm.x))/1000</f>
        <v>9.5834645936445834E-2</v>
      </c>
      <c r="Z120" s="3" cm="1">
        <f t="array" ref="Z120">_xlfn.LET(_xlpm.x,IFERROR(_xlfn.XMATCH(IF($D120="Actual","GDB",$D120)&amp;$B120&amp;$C120&amp;$E120&amp;"All",$A$2:$A$108&amp;$B$2:$B$108&amp;$C$2:$C$108&amp;$E$2:$E$108&amp;$D$2:$D$108),_xlfn.XMATCH(IF($D120="Actual","GDB",$D120)&amp;$B120&amp;$C120&amp;$E120,$A$2:$A$108&amp;$B$2:$B$108&amp;$C$2:$C$108&amp;$E$2:$E$108)),INDEX(Z$2:Z$108,_xlpm.x))/1000</f>
        <v>9.3028209628876382E-2</v>
      </c>
    </row>
    <row r="121" spans="2:26" hidden="1" outlineLevel="1" x14ac:dyDescent="0.3">
      <c r="B121" t="str">
        <f t="shared" ref="B121:B122" si="41">B120</f>
        <v>ICPs</v>
      </c>
      <c r="C121" s="59" t="str">
        <f t="shared" si="40"/>
        <v>Powerco</v>
      </c>
      <c r="D121" s="59" t="str">
        <f t="shared" si="40"/>
        <v>GDB</v>
      </c>
      <c r="E121" t="str">
        <f t="shared" si="39"/>
        <v>Ind</v>
      </c>
      <c r="F121" s="3" cm="1">
        <f t="array" ref="F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F$2:F$108,_xlpm.x))/1000</f>
        <v>0.23799999999999999</v>
      </c>
      <c r="G121" s="3" cm="1">
        <f t="array" ref="G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G$2:G$108,_xlpm.x))/1000</f>
        <v>0.23400000000000001</v>
      </c>
      <c r="H121" s="3" cm="1">
        <f t="array" ref="H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H$2:H$108,_xlpm.x))/1000</f>
        <v>0.23050000000000001</v>
      </c>
      <c r="I121" s="3" cm="1">
        <f t="array" ref="I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I$2:I$108,_xlpm.x))/1000</f>
        <v>0.22750000000000001</v>
      </c>
      <c r="J121" s="3" cm="1">
        <f t="array" ref="J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J$2:J$108,_xlpm.x))/1000</f>
        <v>0.22450000000000001</v>
      </c>
      <c r="K121" s="3" cm="1">
        <f t="array" ref="K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K$2:K$108,_xlpm.x))/1000</f>
        <v>0.221</v>
      </c>
      <c r="L121" s="3" cm="1">
        <f t="array" ref="L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L$2:L$108,_xlpm.x))/1000</f>
        <v>0.221</v>
      </c>
      <c r="M121" s="3" cm="1">
        <f t="array" ref="M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M$2:M$108,_xlpm.x))/1000</f>
        <v>0.22</v>
      </c>
      <c r="N121" s="3" cm="1">
        <f t="array" ref="N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N$2:N$108,_xlpm.x))/1000</f>
        <v>0.217</v>
      </c>
      <c r="O121" s="3" cm="1">
        <f t="array" ref="O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O$2:O$108,_xlpm.x))/1000</f>
        <v>0.215</v>
      </c>
      <c r="P121" s="3" cm="1">
        <f t="array" ref="P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P$2:P$108,_xlpm.x))/1000</f>
        <v>0.21299999999999999</v>
      </c>
      <c r="Q121" s="3" cm="1">
        <f t="array" ref="Q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Q$2:Q$108,_xlpm.x))/1000</f>
        <v>0.21199999999999999</v>
      </c>
      <c r="R121" s="3" cm="1">
        <f t="array" ref="R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R$2:R$108,_xlpm.x))/1000</f>
        <v>0.20792819268328319</v>
      </c>
      <c r="S121" s="3" cm="1">
        <f t="array" ref="S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S$2:S$108,_xlpm.x))/1000</f>
        <v>0.20472969735535754</v>
      </c>
      <c r="T121" s="3" cm="1">
        <f t="array" ref="T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T$2:T$108,_xlpm.x))/1000</f>
        <v>0.20175183080270914</v>
      </c>
      <c r="U121" s="3" cm="1">
        <f t="array" ref="U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U$2:U$108,_xlpm.x))/1000</f>
        <v>0.19867802576691057</v>
      </c>
      <c r="V121" s="3" cm="1">
        <f t="array" ref="V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V$2:V$108,_xlpm.x))/1000</f>
        <v>0.19544393202272423</v>
      </c>
      <c r="W121" s="3" cm="1">
        <f t="array" ref="W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W$2:W$108,_xlpm.x))/1000</f>
        <v>0.19198483437964597</v>
      </c>
      <c r="X121" s="3" cm="1">
        <f t="array" ref="X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X$2:X$108,_xlpm.x))/1000</f>
        <v>0.18823748459321149</v>
      </c>
      <c r="Y121" s="3" cm="1">
        <f t="array" ref="Y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Y$2:Y$108,_xlpm.x))/1000</f>
        <v>0.18412991817665197</v>
      </c>
      <c r="Z121" s="3" cm="1">
        <f t="array" ref="Z121">_xlfn.LET(_xlpm.x,IFERROR(_xlfn.XMATCH(IF($D121="Actual","GDB",$D121)&amp;$B121&amp;$C121&amp;$E121&amp;"All",$A$2:$A$108&amp;$B$2:$B$108&amp;$C$2:$C$108&amp;$E$2:$E$108&amp;$D$2:$D$108),_xlfn.XMATCH(IF($D121="Actual","GDB",$D121)&amp;$B121&amp;$C121&amp;$E121,$A$2:$A$108&amp;$B$2:$B$108&amp;$C$2:$C$108&amp;$E$2:$E$108)),INDEX(Z$2:Z$108,_xlpm.x))/1000</f>
        <v>0.17958205813723252</v>
      </c>
    </row>
    <row r="122" spans="2:26" hidden="1" outlineLevel="1" x14ac:dyDescent="0.3">
      <c r="B122" t="str">
        <f t="shared" si="41"/>
        <v>ICPs</v>
      </c>
      <c r="C122" s="59" t="str">
        <f t="shared" si="40"/>
        <v>GasNet</v>
      </c>
      <c r="D122" s="59" t="str">
        <f t="shared" si="40"/>
        <v>GDB</v>
      </c>
      <c r="E122" t="str">
        <f t="shared" si="39"/>
        <v>Ind</v>
      </c>
      <c r="F122" s="40" cm="1">
        <f t="array" ref="F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F$2:F$108,_xlpm.x))/1000</f>
        <v>1.2E-2</v>
      </c>
      <c r="G122" s="40" cm="1">
        <f t="array" ref="G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G$2:G$108,_xlpm.x))/1000</f>
        <v>1.2E-2</v>
      </c>
      <c r="H122" s="40" cm="1">
        <f t="array" ref="H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H$2:H$108,_xlpm.x))/1000</f>
        <v>1.225E-2</v>
      </c>
      <c r="I122" s="40" cm="1">
        <f t="array" ref="I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I$2:I$108,_xlpm.x))/1000</f>
        <v>1.2E-2</v>
      </c>
      <c r="J122" s="40" cm="1">
        <f t="array" ref="J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J$2:J$108,_xlpm.x))/1000</f>
        <v>9.2499999999999995E-3</v>
      </c>
      <c r="K122" s="40" cm="1">
        <f t="array" ref="K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K$2:K$108,_xlpm.x))/1000</f>
        <v>0.01</v>
      </c>
      <c r="L122" s="40" cm="1">
        <f t="array" ref="L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L$2:L$108,_xlpm.x))/1000</f>
        <v>0.01</v>
      </c>
      <c r="M122" s="40" cm="1">
        <f t="array" ref="M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M$2:M$108,_xlpm.x))/1000</f>
        <v>0.01</v>
      </c>
      <c r="N122" s="40" cm="1">
        <f t="array" ref="N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N$2:N$108,_xlpm.x))/1000</f>
        <v>0.01</v>
      </c>
      <c r="O122" s="40" cm="1">
        <f t="array" ref="O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O$2:O$108,_xlpm.x))/1000</f>
        <v>0.01</v>
      </c>
      <c r="P122" s="40" cm="1">
        <f t="array" ref="P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P$2:P$108,_xlpm.x))/1000</f>
        <v>9.9858757062146891E-3</v>
      </c>
      <c r="Q122" s="40" cm="1">
        <f t="array" ref="Q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Q$2:Q$108,_xlpm.x))/1000</f>
        <v>9.9006143654975162E-3</v>
      </c>
      <c r="R122" s="40" cm="1">
        <f t="array" ref="R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R$2:R$108,_xlpm.x))/1000</f>
        <v>9.7502138636498831E-3</v>
      </c>
      <c r="S122" s="40" cm="1">
        <f t="array" ref="S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S$2:S$108,_xlpm.x))/1000</f>
        <v>9.6635000785411963E-3</v>
      </c>
      <c r="T122" s="40" cm="1">
        <f t="array" ref="T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T$2:T$108,_xlpm.x))/1000</f>
        <v>9.577693485822273E-3</v>
      </c>
      <c r="U122" s="40" cm="1">
        <f t="array" ref="U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U$2:U$108,_xlpm.x))/1000</f>
        <v>9.4927954955783093E-3</v>
      </c>
      <c r="V122" s="40" cm="1">
        <f t="array" ref="V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V$2:V$108,_xlpm.x))/1000</f>
        <v>9.4088075165947634E-3</v>
      </c>
      <c r="W122" s="40" cm="1">
        <f t="array" ref="W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W$2:W$108,_xlpm.x))/1000</f>
        <v>9.3256852621173489E-3</v>
      </c>
      <c r="X122" s="40" cm="1">
        <f t="array" ref="X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X$2:X$108,_xlpm.x))/1000</f>
        <v>9.2432911107306233E-3</v>
      </c>
      <c r="Y122" s="40" cm="1">
        <f t="array" ref="Y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Y$2:Y$108,_xlpm.x))/1000</f>
        <v>9.1616187018497761E-3</v>
      </c>
      <c r="Z122" s="40" cm="1">
        <f t="array" ref="Z122">_xlfn.LET(_xlpm.x,IFERROR(_xlfn.XMATCH(IF($D122="Actual","GDB",$D122)&amp;$B122&amp;$C122&amp;$E122&amp;"All",$A$2:$A$108&amp;$B$2:$B$108&amp;$C$2:$C$108&amp;$E$2:$E$108&amp;$D$2:$D$108),_xlfn.XMATCH(IF($D122="Actual","GDB",$D122)&amp;$B122&amp;$C122&amp;$E122,$A$2:$A$108&amp;$B$2:$B$108&amp;$C$2:$C$108&amp;$E$2:$E$108)),INDEX(Z$2:Z$108,_xlpm.x))/1000</f>
        <v>9.0806632793930392E-3</v>
      </c>
    </row>
    <row r="123" spans="2:26" hidden="1" outlineLevel="1" x14ac:dyDescent="0.3">
      <c r="B123" t="str">
        <f t="shared" ref="B123:B124" si="42">B122</f>
        <v>ICPs</v>
      </c>
      <c r="C123" s="59" t="str">
        <f t="shared" si="40"/>
        <v>All</v>
      </c>
      <c r="D123" s="59" t="str">
        <f t="shared" si="40"/>
        <v>GDB</v>
      </c>
      <c r="E123" t="str">
        <f t="shared" si="39"/>
        <v>Ind</v>
      </c>
      <c r="F123" s="3" cm="1">
        <f t="array" ref="F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F$2:F$108,_xlpm.x))/1000</f>
        <v>0.56525000000000003</v>
      </c>
      <c r="G123" s="3" cm="1">
        <f t="array" ref="G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G$2:G$108,_xlpm.x))/1000</f>
        <v>0.54125000000000001</v>
      </c>
      <c r="H123" s="3" cm="1">
        <f t="array" ref="H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H$2:H$108,_xlpm.x))/1000</f>
        <v>0.53700000000000003</v>
      </c>
      <c r="I123" s="3" cm="1">
        <f t="array" ref="I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I$2:I$108,_xlpm.x))/1000</f>
        <v>0.53200000000000003</v>
      </c>
      <c r="J123" s="3" cm="1">
        <f t="array" ref="J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J$2:J$108,_xlpm.x))/1000</f>
        <v>0.52400000000000002</v>
      </c>
      <c r="K123" s="3" cm="1">
        <f t="array" ref="K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K$2:K$108,_xlpm.x))/1000</f>
        <v>0.51924999999999999</v>
      </c>
      <c r="L123" s="3" cm="1">
        <f t="array" ref="L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L$2:L$108,_xlpm.x))/1000</f>
        <v>0.52300000000000002</v>
      </c>
      <c r="M123" s="3" cm="1">
        <f t="array" ref="M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M$2:M$108,_xlpm.x))/1000</f>
        <v>0.52725</v>
      </c>
      <c r="N123" s="3" cm="1">
        <f t="array" ref="N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N$2:N$108,_xlpm.x))/1000</f>
        <v>0.52475000000000005</v>
      </c>
      <c r="O123" s="3" cm="1">
        <f t="array" ref="O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O$2:O$108,_xlpm.x))/1000</f>
        <v>0.52291599999999994</v>
      </c>
      <c r="P123" s="3" cm="1">
        <f t="array" ref="P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P$2:P$108,_xlpm.x))/1000</f>
        <v>0.52098587570621469</v>
      </c>
      <c r="Q123" s="3" cm="1">
        <f t="array" ref="Q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Q$2:Q$108,_xlpm.x))/1000</f>
        <v>0.52040696660993491</v>
      </c>
      <c r="R123" s="3" cm="1">
        <f t="array" ref="R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R$2:R$108,_xlpm.x))/1000</f>
        <v>0.51386690566877913</v>
      </c>
      <c r="S123" s="3" cm="1">
        <f t="array" ref="S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S$2:S$108,_xlpm.x))/1000</f>
        <v>0.50607546274632109</v>
      </c>
      <c r="T123" s="3" cm="1">
        <f t="array" ref="T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T$2:T$108,_xlpm.x))/1000</f>
        <v>0.49770216483818319</v>
      </c>
      <c r="U123" s="3" cm="1">
        <f t="array" ref="U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U$2:U$108,_xlpm.x))/1000</f>
        <v>0.48851563522347091</v>
      </c>
      <c r="V123" s="3" cm="1">
        <f t="array" ref="V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V$2:V$108,_xlpm.x))/1000</f>
        <v>0.47892249909473467</v>
      </c>
      <c r="W123" s="3" cm="1">
        <f t="array" ref="W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W$2:W$108,_xlpm.x))/1000</f>
        <v>0.46862590263357712</v>
      </c>
      <c r="X123" s="3" cm="1">
        <f t="array" ref="X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X$2:X$108,_xlpm.x))/1000</f>
        <v>0.45776654671825801</v>
      </c>
      <c r="Y123" s="3" cm="1">
        <f t="array" ref="Y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Y$2:Y$108,_xlpm.x))/1000</f>
        <v>0.44618090263235155</v>
      </c>
      <c r="Z123" s="3" cm="1">
        <f t="array" ref="Z123">_xlfn.LET(_xlpm.x,IFERROR(_xlfn.XMATCH(IF($D123="Actual","GDB",$D123)&amp;$B123&amp;$C123&amp;$E123&amp;"All",$A$2:$A$108&amp;$B$2:$B$108&amp;$C$2:$C$108&amp;$E$2:$E$108&amp;$D$2:$D$108),_xlfn.XMATCH(IF($D123="Actual","GDB",$D123)&amp;$B123&amp;$C123&amp;$E123,$A$2:$A$108&amp;$B$2:$B$108&amp;$C$2:$C$108&amp;$E$2:$E$108)),INDEX(Z$2:Z$108,_xlpm.x))/1000</f>
        <v>0.43367286283307294</v>
      </c>
    </row>
    <row r="124" spans="2:26" hidden="1" outlineLevel="1" x14ac:dyDescent="0.3">
      <c r="B124" t="str">
        <f t="shared" si="42"/>
        <v>ICPs</v>
      </c>
      <c r="C124" s="59" t="str">
        <f t="shared" si="40"/>
        <v>All</v>
      </c>
      <c r="D124" s="59" t="str">
        <f t="shared" si="40"/>
        <v>Concept</v>
      </c>
      <c r="E124" t="str">
        <f t="shared" si="39"/>
        <v>Ind</v>
      </c>
      <c r="F124" s="3" cm="1">
        <f t="array" ref="F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F$2:F$108,_xlpm.x))/1000</f>
        <v>0.56525000000000003</v>
      </c>
      <c r="G124" s="3" cm="1">
        <f t="array" ref="G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G$2:G$108,_xlpm.x))/1000</f>
        <v>0.54125000000000001</v>
      </c>
      <c r="H124" s="3" cm="1">
        <f t="array" ref="H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H$2:H$108,_xlpm.x))/1000</f>
        <v>0.53700000000000003</v>
      </c>
      <c r="I124" s="3" cm="1">
        <f t="array" ref="I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I$2:I$108,_xlpm.x))/1000</f>
        <v>0.53200000000000003</v>
      </c>
      <c r="J124" s="3" cm="1">
        <f t="array" ref="J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J$2:J$108,_xlpm.x))/1000</f>
        <v>0.52400000000000002</v>
      </c>
      <c r="K124" s="3" cm="1">
        <f t="array" ref="K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K$2:K$108,_xlpm.x))/1000</f>
        <v>0.51924999999999999</v>
      </c>
      <c r="L124" s="3" cm="1">
        <f t="array" ref="L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L$2:L$108,_xlpm.x))/1000</f>
        <v>0.52300000000000002</v>
      </c>
      <c r="M124" s="3" cm="1">
        <f t="array" ref="M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M$2:M$108,_xlpm.x))/1000</f>
        <v>0.52725</v>
      </c>
      <c r="N124" s="3" cm="1">
        <f t="array" ref="N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N$2:N$108,_xlpm.x))/1000</f>
        <v>0.52475000000000005</v>
      </c>
      <c r="O124" s="3" cm="1">
        <f t="array" ref="O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O$2:O$108,_xlpm.x))/1000</f>
        <v>0.52291599999999994</v>
      </c>
      <c r="P124" s="3" cm="1">
        <f t="array" ref="P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P$2:P$108,_xlpm.x))/1000</f>
        <v>0.52098587570621469</v>
      </c>
      <c r="Q124" s="3" cm="1">
        <f t="array" ref="Q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Q$2:Q$108,_xlpm.x))/1000</f>
        <v>0.52040696660993491</v>
      </c>
      <c r="R124" s="3" cm="1">
        <f t="array" ref="R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R$2:R$108,_xlpm.x))/1000</f>
        <v>0.48434560155881945</v>
      </c>
      <c r="S124" s="3" cm="1">
        <f t="array" ref="S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S$2:S$108,_xlpm.x))/1000</f>
        <v>0.43667660773412809</v>
      </c>
      <c r="T124" s="3" cm="1">
        <f t="array" ref="T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T$2:T$108,_xlpm.x))/1000</f>
        <v>0.38992410969328101</v>
      </c>
      <c r="U124" s="3" cm="1">
        <f t="array" ref="U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U$2:U$108,_xlpm.x))/1000</f>
        <v>0.36895007819572778</v>
      </c>
      <c r="V124" s="3" cm="1">
        <f t="array" ref="V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V$2:V$108,_xlpm.x))/1000</f>
        <v>0.3556249288153015</v>
      </c>
      <c r="W124" s="3" cm="1">
        <f t="array" ref="W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W$2:W$108,_xlpm.x))/1000</f>
        <v>0.34386655747133515</v>
      </c>
      <c r="X124" s="3" cm="1">
        <f t="array" ref="X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X$2:X$108,_xlpm.x))/1000</f>
        <v>0.33514226494421329</v>
      </c>
      <c r="Y124" s="3" cm="1">
        <f t="array" ref="Y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Y$2:Y$108,_xlpm.x))/1000</f>
        <v>0.32733330624128276</v>
      </c>
      <c r="Z124" s="3" cm="1">
        <f t="array" ref="Z124">_xlfn.LET(_xlpm.x,IFERROR(_xlfn.XMATCH(IF($D124="Actual","GDB",$D124)&amp;$B124&amp;$C124&amp;$E124&amp;"All",$A$2:$A$108&amp;$B$2:$B$108&amp;$C$2:$C$108&amp;$E$2:$E$108&amp;$D$2:$D$108),_xlfn.XMATCH(IF($D124="Actual","GDB",$D124)&amp;$B124&amp;$C124&amp;$E124,$A$2:$A$108&amp;$B$2:$B$108&amp;$C$2:$C$108&amp;$E$2:$E$108)),INDEX(Z$2:Z$108,_xlpm.x))/1000</f>
        <v>0.31914007585874749</v>
      </c>
    </row>
    <row r="125" spans="2:26" hidden="1" outlineLevel="1" x14ac:dyDescent="0.3">
      <c r="B125" s="43" t="s">
        <v>88</v>
      </c>
      <c r="C125" s="59" t="str">
        <f t="shared" si="40"/>
        <v>Vector</v>
      </c>
      <c r="D125" s="59" t="str">
        <f t="shared" si="40"/>
        <v>GDB</v>
      </c>
      <c r="E125" t="str">
        <f t="shared" ref="E125:E130" si="43">E124</f>
        <v>Ind</v>
      </c>
      <c r="F125" s="84">
        <f>F113/F119*1000</f>
        <v>35917.617237008868</v>
      </c>
      <c r="G125" s="84">
        <f t="shared" ref="G125:Z130" si="44">G113/G119*1000</f>
        <v>37472.930718954252</v>
      </c>
      <c r="H125" s="84">
        <f t="shared" si="44"/>
        <v>38808.475942782825</v>
      </c>
      <c r="I125" s="84">
        <f t="shared" si="44"/>
        <v>41326.455334987593</v>
      </c>
      <c r="J125" s="84">
        <f t="shared" si="44"/>
        <v>42659.101631116675</v>
      </c>
      <c r="K125" s="84">
        <f t="shared" si="44"/>
        <v>43398.371356147014</v>
      </c>
      <c r="L125" s="84">
        <f t="shared" si="44"/>
        <v>43042.471105527635</v>
      </c>
      <c r="M125" s="84">
        <f t="shared" si="44"/>
        <v>41547.043478260857</v>
      </c>
      <c r="N125" s="84">
        <f t="shared" si="44"/>
        <v>40655.205031446545</v>
      </c>
      <c r="O125" s="84">
        <f t="shared" si="44"/>
        <v>38924.781565656565</v>
      </c>
      <c r="P125" s="84">
        <f t="shared" si="44"/>
        <v>39081.317319848298</v>
      </c>
      <c r="Q125" s="84">
        <f t="shared" si="44"/>
        <v>36059.224170936686</v>
      </c>
      <c r="R125" s="84">
        <f t="shared" si="44"/>
        <v>32927.771690797417</v>
      </c>
      <c r="S125" s="84">
        <f t="shared" si="44"/>
        <v>29925.66886607233</v>
      </c>
      <c r="T125" s="84">
        <f t="shared" si="44"/>
        <v>27692.554442416986</v>
      </c>
      <c r="U125" s="84">
        <f t="shared" si="44"/>
        <v>26115.199109646132</v>
      </c>
      <c r="V125" s="84">
        <f t="shared" si="44"/>
        <v>24549.388641469948</v>
      </c>
      <c r="W125" s="84">
        <f t="shared" si="44"/>
        <v>23053.531200018824</v>
      </c>
      <c r="X125" s="84">
        <f t="shared" si="44"/>
        <v>21519.98457898073</v>
      </c>
      <c r="Y125" s="84">
        <f t="shared" si="44"/>
        <v>19952.400488914256</v>
      </c>
      <c r="Z125" s="84">
        <f t="shared" si="44"/>
        <v>18499.313663318593</v>
      </c>
    </row>
    <row r="126" spans="2:26" hidden="1" outlineLevel="1" x14ac:dyDescent="0.3">
      <c r="B126" t="str">
        <f t="shared" ref="B126:B130" si="45">B125</f>
        <v>Dem/ICP</v>
      </c>
      <c r="C126" s="59" t="str">
        <f t="shared" si="40"/>
        <v>First Gas</v>
      </c>
      <c r="D126" s="59" t="str">
        <f t="shared" si="40"/>
        <v>GDB</v>
      </c>
      <c r="E126" t="str">
        <f t="shared" si="43"/>
        <v>Ind</v>
      </c>
      <c r="F126" s="84">
        <f t="shared" ref="F126:U130" si="46">F114/F120*1000</f>
        <v>58211.864406779663</v>
      </c>
      <c r="G126" s="84">
        <f t="shared" si="46"/>
        <v>67548.076923076937</v>
      </c>
      <c r="H126" s="84">
        <f t="shared" si="46"/>
        <v>70695.558823529413</v>
      </c>
      <c r="I126" s="84">
        <f t="shared" si="46"/>
        <v>69705.61538461539</v>
      </c>
      <c r="J126" s="84">
        <f t="shared" si="46"/>
        <v>68529.734201181112</v>
      </c>
      <c r="K126" s="84">
        <f t="shared" si="46"/>
        <v>65994.28571428571</v>
      </c>
      <c r="L126" s="84">
        <f t="shared" si="46"/>
        <v>67625.516129032258</v>
      </c>
      <c r="M126" s="84">
        <f t="shared" si="46"/>
        <v>69138.677083333328</v>
      </c>
      <c r="N126" s="84">
        <f t="shared" si="46"/>
        <v>67424.242424242417</v>
      </c>
      <c r="O126" s="84">
        <f t="shared" si="46"/>
        <v>66794.997798150449</v>
      </c>
      <c r="P126" s="84">
        <f t="shared" si="46"/>
        <v>57693.506234413951</v>
      </c>
      <c r="Q126" s="84">
        <f t="shared" si="46"/>
        <v>58501.911764705888</v>
      </c>
      <c r="R126" s="84">
        <f t="shared" si="46"/>
        <v>55751.776110600011</v>
      </c>
      <c r="S126" s="84">
        <f t="shared" si="46"/>
        <v>54650.161711756664</v>
      </c>
      <c r="T126" s="84">
        <f t="shared" si="46"/>
        <v>52764.242582372717</v>
      </c>
      <c r="U126" s="84">
        <f t="shared" si="46"/>
        <v>50984.808831017988</v>
      </c>
      <c r="V126" s="84">
        <f t="shared" si="44"/>
        <v>48871.290204497272</v>
      </c>
      <c r="W126" s="84">
        <f t="shared" si="44"/>
        <v>46896.269924039341</v>
      </c>
      <c r="X126" s="84">
        <f t="shared" si="44"/>
        <v>44550.233639357684</v>
      </c>
      <c r="Y126" s="84">
        <f t="shared" si="44"/>
        <v>42390.587036609431</v>
      </c>
      <c r="Z126" s="84">
        <f t="shared" si="44"/>
        <v>40637.799221727386</v>
      </c>
    </row>
    <row r="127" spans="2:26" hidden="1" outlineLevel="1" x14ac:dyDescent="0.3">
      <c r="B127" t="str">
        <f t="shared" si="45"/>
        <v>Dem/ICP</v>
      </c>
      <c r="C127" s="59" t="str">
        <f t="shared" si="40"/>
        <v>Powerco</v>
      </c>
      <c r="D127" s="59" t="str">
        <f t="shared" si="40"/>
        <v>GDB</v>
      </c>
      <c r="E127" t="str">
        <f t="shared" si="43"/>
        <v>Ind</v>
      </c>
      <c r="F127" s="84">
        <f t="shared" si="46"/>
        <v>18378.844537815126</v>
      </c>
      <c r="G127" s="84">
        <f t="shared" si="44"/>
        <v>19013.200854700852</v>
      </c>
      <c r="H127" s="84">
        <f t="shared" si="44"/>
        <v>19492.945770065075</v>
      </c>
      <c r="I127" s="84">
        <f t="shared" si="44"/>
        <v>17503.846153846152</v>
      </c>
      <c r="J127" s="84">
        <f t="shared" si="44"/>
        <v>17342.418708240533</v>
      </c>
      <c r="K127" s="84">
        <f t="shared" si="44"/>
        <v>17951.701357466063</v>
      </c>
      <c r="L127" s="84">
        <f t="shared" si="44"/>
        <v>18199.773755656108</v>
      </c>
      <c r="M127" s="84">
        <f t="shared" si="44"/>
        <v>17900.231818181819</v>
      </c>
      <c r="N127" s="84">
        <f t="shared" si="44"/>
        <v>18587.364055299538</v>
      </c>
      <c r="O127" s="84">
        <f t="shared" si="44"/>
        <v>18410.906976744187</v>
      </c>
      <c r="P127" s="84">
        <f t="shared" si="44"/>
        <v>16469.037558685442</v>
      </c>
      <c r="Q127" s="84">
        <f t="shared" si="44"/>
        <v>16753.066037735847</v>
      </c>
      <c r="R127" s="84">
        <f t="shared" si="44"/>
        <v>16298.28581314236</v>
      </c>
      <c r="S127" s="84">
        <f t="shared" si="44"/>
        <v>16893.399629931184</v>
      </c>
      <c r="T127" s="84">
        <f t="shared" si="44"/>
        <v>17013.752103239422</v>
      </c>
      <c r="U127" s="84">
        <f t="shared" si="44"/>
        <v>17066.863993121471</v>
      </c>
      <c r="V127" s="84">
        <f t="shared" si="44"/>
        <v>17249.718056365688</v>
      </c>
      <c r="W127" s="84">
        <f t="shared" si="44"/>
        <v>17317.060480082357</v>
      </c>
      <c r="X127" s="84">
        <f t="shared" si="44"/>
        <v>17315.67454660582</v>
      </c>
      <c r="Y127" s="84">
        <f t="shared" si="44"/>
        <v>17255.497729811592</v>
      </c>
      <c r="Z127" s="84">
        <f t="shared" si="44"/>
        <v>17246.27203953038</v>
      </c>
    </row>
    <row r="128" spans="2:26" hidden="1" outlineLevel="1" x14ac:dyDescent="0.3">
      <c r="B128" t="str">
        <f t="shared" si="45"/>
        <v>Dem/ICP</v>
      </c>
      <c r="C128" s="59" t="str">
        <f t="shared" si="40"/>
        <v>GasNet</v>
      </c>
      <c r="D128" s="59" t="str">
        <f t="shared" si="40"/>
        <v>GDB</v>
      </c>
      <c r="E128" t="str">
        <f t="shared" si="43"/>
        <v>Ind</v>
      </c>
      <c r="F128" s="84">
        <f t="shared" si="46"/>
        <v>65229.166666666657</v>
      </c>
      <c r="G128" s="84">
        <f t="shared" si="44"/>
        <v>63520.833333333328</v>
      </c>
      <c r="H128" s="84">
        <f t="shared" si="44"/>
        <v>64693.877551020407</v>
      </c>
      <c r="I128" s="84">
        <f t="shared" si="44"/>
        <v>73166.666666666672</v>
      </c>
      <c r="J128" s="84">
        <f t="shared" si="44"/>
        <v>86918.918918918935</v>
      </c>
      <c r="K128" s="84">
        <f t="shared" si="44"/>
        <v>78425</v>
      </c>
      <c r="L128" s="84">
        <f t="shared" si="44"/>
        <v>82672.324999999997</v>
      </c>
      <c r="M128" s="84">
        <f t="shared" si="44"/>
        <v>83483.475000000006</v>
      </c>
      <c r="N128" s="84">
        <f t="shared" si="44"/>
        <v>83678.999999999985</v>
      </c>
      <c r="O128" s="84">
        <f t="shared" si="44"/>
        <v>83963.5</v>
      </c>
      <c r="P128" s="84">
        <f t="shared" si="44"/>
        <v>83593.339123732439</v>
      </c>
      <c r="Q128" s="84">
        <f t="shared" si="44"/>
        <v>85175.602067129992</v>
      </c>
      <c r="R128" s="84">
        <f t="shared" si="44"/>
        <v>83598.084618797162</v>
      </c>
      <c r="S128" s="84">
        <f t="shared" si="44"/>
        <v>83574.635977731174</v>
      </c>
      <c r="T128" s="84">
        <f t="shared" si="44"/>
        <v>83768.451855935768</v>
      </c>
      <c r="U128" s="84">
        <f t="shared" si="44"/>
        <v>83975.581725623531</v>
      </c>
      <c r="V128" s="84">
        <f t="shared" si="44"/>
        <v>84078.701220140065</v>
      </c>
      <c r="W128" s="84">
        <f t="shared" si="44"/>
        <v>84314.71817717368</v>
      </c>
      <c r="X128" s="84">
        <f t="shared" si="44"/>
        <v>84550.187062727069</v>
      </c>
      <c r="Y128" s="84">
        <f t="shared" si="44"/>
        <v>84785.112797743321</v>
      </c>
      <c r="Z128" s="84">
        <f t="shared" si="44"/>
        <v>85020.734907464619</v>
      </c>
    </row>
    <row r="129" spans="2:26" hidden="1" outlineLevel="1" x14ac:dyDescent="0.3">
      <c r="B129" t="str">
        <f t="shared" si="45"/>
        <v>Dem/ICP</v>
      </c>
      <c r="C129" s="59" t="str">
        <f t="shared" si="40"/>
        <v>All</v>
      </c>
      <c r="D129" s="59" t="str">
        <f t="shared" si="40"/>
        <v>GDB</v>
      </c>
      <c r="E129" t="str">
        <f t="shared" si="43"/>
        <v>Ind</v>
      </c>
      <c r="F129" s="84">
        <f t="shared" si="46"/>
        <v>33809.226006191951</v>
      </c>
      <c r="G129" s="84">
        <f t="shared" si="44"/>
        <v>35848.567205542728</v>
      </c>
      <c r="H129" s="84">
        <f t="shared" si="44"/>
        <v>37164.805400372439</v>
      </c>
      <c r="I129" s="84">
        <f t="shared" si="44"/>
        <v>36711.685620300748</v>
      </c>
      <c r="J129" s="84">
        <f t="shared" si="44"/>
        <v>37086.65040516694</v>
      </c>
      <c r="K129" s="84">
        <f t="shared" si="44"/>
        <v>37202.474241694756</v>
      </c>
      <c r="L129" s="84">
        <f t="shared" si="44"/>
        <v>37673.992351816443</v>
      </c>
      <c r="M129" s="84">
        <f t="shared" si="44"/>
        <v>37499.366998577527</v>
      </c>
      <c r="N129" s="84">
        <f t="shared" si="44"/>
        <v>37399.656979514053</v>
      </c>
      <c r="O129" s="84">
        <f t="shared" si="44"/>
        <v>36676.972496538649</v>
      </c>
      <c r="P129" s="84">
        <f t="shared" si="44"/>
        <v>34271.106045157721</v>
      </c>
      <c r="Q129" s="84">
        <f t="shared" si="44"/>
        <v>33527.611111111226</v>
      </c>
      <c r="R129" s="84">
        <f t="shared" si="44"/>
        <v>31701.466995058152</v>
      </c>
      <c r="S129" s="84">
        <f t="shared" si="44"/>
        <v>30671.31833643925</v>
      </c>
      <c r="T129" s="84">
        <f t="shared" si="44"/>
        <v>29582.127059986393</v>
      </c>
      <c r="U129" s="84">
        <f t="shared" si="44"/>
        <v>28729.856478369729</v>
      </c>
      <c r="V129" s="84">
        <f t="shared" si="44"/>
        <v>27857.955173950009</v>
      </c>
      <c r="W129" s="84">
        <f t="shared" si="44"/>
        <v>26990.537204952932</v>
      </c>
      <c r="X129" s="84">
        <f t="shared" si="44"/>
        <v>25993.815469538506</v>
      </c>
      <c r="Y129" s="84">
        <f t="shared" si="44"/>
        <v>24990.150323587623</v>
      </c>
      <c r="Z129" s="84">
        <f t="shared" si="44"/>
        <v>24122.304442396646</v>
      </c>
    </row>
    <row r="130" spans="2:26" hidden="1" outlineLevel="1" x14ac:dyDescent="0.3">
      <c r="B130" t="str">
        <f t="shared" si="45"/>
        <v>Dem/ICP</v>
      </c>
      <c r="C130" s="59" t="str">
        <f t="shared" si="40"/>
        <v>All</v>
      </c>
      <c r="D130" s="59" t="str">
        <f t="shared" si="40"/>
        <v>Concept</v>
      </c>
      <c r="E130" t="str">
        <f t="shared" si="43"/>
        <v>Ind</v>
      </c>
      <c r="F130" s="84">
        <f t="shared" si="46"/>
        <v>33809.226006191951</v>
      </c>
      <c r="G130" s="84">
        <f t="shared" si="44"/>
        <v>35848.567205542728</v>
      </c>
      <c r="H130" s="84">
        <f t="shared" si="44"/>
        <v>37164.805400372439</v>
      </c>
      <c r="I130" s="84">
        <f t="shared" si="44"/>
        <v>36711.685620300748</v>
      </c>
      <c r="J130" s="84">
        <f t="shared" si="44"/>
        <v>37086.65040516694</v>
      </c>
      <c r="K130" s="84">
        <f t="shared" si="44"/>
        <v>37202.474241694756</v>
      </c>
      <c r="L130" s="84">
        <f t="shared" si="44"/>
        <v>37673.992351816443</v>
      </c>
      <c r="M130" s="84">
        <f t="shared" si="44"/>
        <v>37499.366998577527</v>
      </c>
      <c r="N130" s="84">
        <f t="shared" si="44"/>
        <v>37399.656979514053</v>
      </c>
      <c r="O130" s="84">
        <f t="shared" si="44"/>
        <v>36676.972496538649</v>
      </c>
      <c r="P130" s="84">
        <f t="shared" si="44"/>
        <v>34271.106045157721</v>
      </c>
      <c r="Q130" s="84">
        <f t="shared" si="44"/>
        <v>33527.611111111226</v>
      </c>
      <c r="R130" s="84">
        <f t="shared" si="44"/>
        <v>33969.428424577483</v>
      </c>
      <c r="S130" s="84">
        <f t="shared" si="44"/>
        <v>33765.801828922624</v>
      </c>
      <c r="T130" s="84">
        <f t="shared" si="44"/>
        <v>33561.982374811007</v>
      </c>
      <c r="U130" s="84">
        <f t="shared" si="44"/>
        <v>33355.07901251968</v>
      </c>
      <c r="V130" s="84">
        <f t="shared" si="44"/>
        <v>33151.85129365055</v>
      </c>
      <c r="W130" s="84">
        <f t="shared" si="44"/>
        <v>32948.545441675451</v>
      </c>
      <c r="X130" s="84">
        <f t="shared" si="44"/>
        <v>32745.379403687621</v>
      </c>
      <c r="Y130" s="84">
        <f t="shared" si="44"/>
        <v>32542.786487295529</v>
      </c>
      <c r="Z130" s="84">
        <f t="shared" si="44"/>
        <v>32340.483143266469</v>
      </c>
    </row>
    <row r="131" spans="2:26" hidden="1" outlineLevel="1" x14ac:dyDescent="0.3">
      <c r="C131" s="43"/>
      <c r="D131" s="43"/>
      <c r="E131" s="43"/>
      <c r="F131" s="84"/>
      <c r="G131" s="84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84"/>
      <c r="S131" s="84"/>
      <c r="T131" s="84"/>
      <c r="U131" s="84"/>
      <c r="V131" s="84"/>
      <c r="W131" s="84"/>
      <c r="X131" s="84"/>
      <c r="Y131" s="84"/>
      <c r="Z131" s="84"/>
    </row>
    <row r="132" spans="2:26" hidden="1" outlineLevel="1" x14ac:dyDescent="0.3"/>
    <row r="133" spans="2:26" hidden="1" outlineLevel="1" x14ac:dyDescent="0.3">
      <c r="B133" t="str">
        <f>"Movement in "&amp;$E$113&amp;" "&amp;$C$134&amp;" relative to 2024"</f>
        <v>Movement in Ind ICPs relative to 2024</v>
      </c>
      <c r="F133" s="83">
        <f>F$2</f>
        <v>2013</v>
      </c>
      <c r="G133" s="83">
        <f t="shared" ref="G133:Z133" si="47">G$2</f>
        <v>2014</v>
      </c>
      <c r="H133" s="83">
        <f t="shared" si="47"/>
        <v>2015</v>
      </c>
      <c r="I133" s="83">
        <f t="shared" si="47"/>
        <v>2016</v>
      </c>
      <c r="J133" s="83">
        <f t="shared" si="47"/>
        <v>2017</v>
      </c>
      <c r="K133" s="83">
        <f t="shared" si="47"/>
        <v>2018</v>
      </c>
      <c r="L133" s="83">
        <f t="shared" si="47"/>
        <v>2019</v>
      </c>
      <c r="M133" s="83">
        <f t="shared" si="47"/>
        <v>2020</v>
      </c>
      <c r="N133" s="83">
        <f t="shared" si="47"/>
        <v>2021</v>
      </c>
      <c r="O133" s="83">
        <f t="shared" si="47"/>
        <v>2022</v>
      </c>
      <c r="P133" s="83">
        <f t="shared" si="47"/>
        <v>2023</v>
      </c>
      <c r="Q133" s="83">
        <f t="shared" si="47"/>
        <v>2024</v>
      </c>
      <c r="R133" s="83">
        <f t="shared" si="47"/>
        <v>2025</v>
      </c>
      <c r="S133" s="83">
        <f t="shared" si="47"/>
        <v>2026</v>
      </c>
      <c r="T133" s="83">
        <f t="shared" si="47"/>
        <v>2027</v>
      </c>
      <c r="U133" s="83">
        <f t="shared" si="47"/>
        <v>2028</v>
      </c>
      <c r="V133" s="83">
        <f t="shared" si="47"/>
        <v>2029</v>
      </c>
      <c r="W133" s="83">
        <f t="shared" si="47"/>
        <v>2030</v>
      </c>
      <c r="X133" s="83">
        <f t="shared" si="47"/>
        <v>2031</v>
      </c>
      <c r="Y133" s="83">
        <f t="shared" si="47"/>
        <v>2032</v>
      </c>
      <c r="Z133" s="83">
        <f t="shared" si="47"/>
        <v>2033</v>
      </c>
    </row>
    <row r="134" spans="2:26" hidden="1" outlineLevel="1" x14ac:dyDescent="0.3">
      <c r="B134" cm="1">
        <f t="array" ref="B134">_xlfn.XMATCH($C134&amp;$D134&amp;$E134,$B$113:$B$130&amp;$C$113:$C$130&amp;$D$113:$D$130)</f>
        <v>7</v>
      </c>
      <c r="C134" s="82" t="s">
        <v>66</v>
      </c>
      <c r="D134" t="str">
        <f>C113</f>
        <v>Vector</v>
      </c>
      <c r="E134" t="str">
        <f>D113</f>
        <v>GDB</v>
      </c>
      <c r="F134" s="94" cm="1">
        <f t="array" ref="F134">INDEX(F$113:F$130,$B134)/INDEX($Q$113:$Q$130,$B134)-1</f>
        <v>3.7843446131324843E-3</v>
      </c>
      <c r="G134" s="94" cm="1">
        <f t="array" ref="G134">INDEX(G$113:G$130,$B134)/INDEX($Q$113:$Q$130,$B134)-1</f>
        <v>-2.6749019481563496E-2</v>
      </c>
      <c r="H134" s="94" cm="1">
        <f t="array" ref="H134">INDEX(H$113:H$130,$B134)/INDEX($Q$113:$Q$130,$B134)-1</f>
        <v>-2.1660125465780777E-2</v>
      </c>
      <c r="I134" s="94" cm="1">
        <f t="array" ref="I134">INDEX(I$113:I$130,$B134)/INDEX($Q$113:$Q$130,$B134)-1</f>
        <v>2.5412144180208873E-2</v>
      </c>
      <c r="J134" s="94" cm="1">
        <f t="array" ref="J134">INDEX(J$113:J$130,$B134)/INDEX($Q$113:$Q$130,$B134)-1</f>
        <v>1.3962132644697922E-2</v>
      </c>
      <c r="K134" s="94" cm="1">
        <f t="array" ref="K134">INDEX(K$113:K$130,$B134)/INDEX($Q$113:$Q$130,$B134)-1</f>
        <v>3.7843446131324843E-3</v>
      </c>
      <c r="L134" s="94" cm="1">
        <f t="array" ref="L134">INDEX(L$113:L$130,$B134)/INDEX($Q$113:$Q$130,$B134)-1</f>
        <v>1.2689909140752187E-2</v>
      </c>
      <c r="M134" s="94" cm="1">
        <f t="array" ref="M134">INDEX(M$113:M$130,$B134)/INDEX($Q$113:$Q$130,$B134)-1</f>
        <v>2.413992067626336E-2</v>
      </c>
      <c r="N134" s="94" cm="1">
        <f t="array" ref="N134">INDEX(N$113:N$130,$B134)/INDEX($Q$113:$Q$130,$B134)-1</f>
        <v>1.1417685636806674E-2</v>
      </c>
      <c r="O134" s="94" cm="1">
        <f t="array" ref="O134">INDEX(O$113:O$130,$B134)/INDEX($Q$113:$Q$130,$B134)-1</f>
        <v>7.60101512496969E-3</v>
      </c>
      <c r="P134" s="94" cm="1">
        <f t="array" ref="P134">INDEX(P$113:P$130,$B134)/INDEX($Q$113:$Q$130,$B134)-1</f>
        <v>6.3287916210239548E-3</v>
      </c>
      <c r="Q134" s="94" cm="1">
        <f t="array" ref="Q134">INDEX(Q$113:Q$130,$B134)/INDEX($Q$113:$Q$130,$B134)-1</f>
        <v>0</v>
      </c>
      <c r="R134" s="94" cm="1">
        <f t="array" ref="R134">INDEX(R$113:R$130,$B134)/INDEX($Q$113:$Q$130,$B134)-1</f>
        <v>-1.3018637829259272E-2</v>
      </c>
      <c r="S134" s="94" cm="1">
        <f t="array" ref="S134">INDEX(S$113:S$130,$B134)/INDEX($Q$113:$Q$130,$B134)-1</f>
        <v>-3.5779303424493092E-2</v>
      </c>
      <c r="T134" s="94" cm="1">
        <f t="array" ref="T134">INDEX(T$113:T$130,$B134)/INDEX($Q$113:$Q$130,$B134)-1</f>
        <v>-6.1853197671535187E-2</v>
      </c>
      <c r="U134" s="94" cm="1">
        <f t="array" ref="U134">INDEX(U$113:U$130,$B134)/INDEX($Q$113:$Q$130,$B134)-1</f>
        <v>-9.01813972358535E-2</v>
      </c>
      <c r="V134" s="94" cm="1">
        <f t="array" ref="V134">INDEX(V$113:V$130,$B134)/INDEX($Q$113:$Q$130,$B134)-1</f>
        <v>-0.11813886870833001</v>
      </c>
      <c r="W134" s="94" cm="1">
        <f t="array" ref="W134">INDEX(W$113:W$130,$B134)/INDEX($Q$113:$Q$130,$B134)-1</f>
        <v>-0.14656948133685432</v>
      </c>
      <c r="X134" s="94" cm="1">
        <f t="array" ref="X134">INDEX(X$113:X$130,$B134)/INDEX($Q$113:$Q$130,$B134)-1</f>
        <v>-0.17410247327549355</v>
      </c>
      <c r="Y134" s="94" cm="1">
        <f t="array" ref="Y134">INDEX(Y$113:Y$130,$B134)/INDEX($Q$113:$Q$130,$B134)-1</f>
        <v>-0.20076517617078837</v>
      </c>
      <c r="Z134" s="94" cm="1">
        <f t="array" ref="Z134">INDEX(Z$113:Z$130,$B134)/INDEX($Q$113:$Q$130,$B134)-1</f>
        <v>-0.22658005681913918</v>
      </c>
    </row>
    <row r="135" spans="2:26" hidden="1" outlineLevel="1" x14ac:dyDescent="0.3">
      <c r="B135" cm="1">
        <f t="array" ref="B135">_xlfn.XMATCH($C135&amp;$D135&amp;$E135,$B$113:$B$130&amp;$C$113:$C$130&amp;$D$113:$D$130)</f>
        <v>8</v>
      </c>
      <c r="C135" t="str">
        <f>C134</f>
        <v>ICPs</v>
      </c>
      <c r="D135" t="str">
        <f t="shared" ref="D135:E135" si="48">C114</f>
        <v>First Gas</v>
      </c>
      <c r="E135" t="str">
        <f t="shared" si="48"/>
        <v>GDB</v>
      </c>
      <c r="F135" s="94" cm="1">
        <f t="array" ref="F135">INDEX(F$113:F$130,$B135)/INDEX($Q$113:$Q$130,$B135)-1</f>
        <v>0.15686274509803932</v>
      </c>
      <c r="G135" s="94" cm="1">
        <f t="array" ref="G135">INDEX(G$113:G$130,$B135)/INDEX($Q$113:$Q$130,$B135)-1</f>
        <v>1.9607843137254832E-2</v>
      </c>
      <c r="H135" s="94" cm="1">
        <f t="array" ref="H135">INDEX(H$113:H$130,$B135)/INDEX($Q$113:$Q$130,$B135)-1</f>
        <v>0</v>
      </c>
      <c r="I135" s="94" cm="1">
        <f t="array" ref="I135">INDEX(I$113:I$130,$B135)/INDEX($Q$113:$Q$130,$B135)-1</f>
        <v>-0.10784313725490191</v>
      </c>
      <c r="J135" s="94" cm="1">
        <f t="array" ref="J135">INDEX(J$113:J$130,$B135)/INDEX($Q$113:$Q$130,$B135)-1</f>
        <v>-0.10784313725490191</v>
      </c>
      <c r="K135" s="94" cm="1">
        <f t="array" ref="K135">INDEX(K$113:K$130,$B135)/INDEX($Q$113:$Q$130,$B135)-1</f>
        <v>-0.10784313725490191</v>
      </c>
      <c r="L135" s="94" cm="1">
        <f t="array" ref="L135">INDEX(L$113:L$130,$B135)/INDEX($Q$113:$Q$130,$B135)-1</f>
        <v>-8.8235294117646967E-2</v>
      </c>
      <c r="M135" s="94" cm="1">
        <f t="array" ref="M135">INDEX(M$113:M$130,$B135)/INDEX($Q$113:$Q$130,$B135)-1</f>
        <v>-5.8823529411764608E-2</v>
      </c>
      <c r="N135" s="94" cm="1">
        <f t="array" ref="N135">INDEX(N$113:N$130,$B135)/INDEX($Q$113:$Q$130,$B135)-1</f>
        <v>-2.9411764705882248E-2</v>
      </c>
      <c r="O135" s="94" cm="1">
        <f t="array" ref="O135">INDEX(O$113:O$130,$B135)/INDEX($Q$113:$Q$130,$B135)-1</f>
        <v>-2.0431372549019611E-2</v>
      </c>
      <c r="P135" s="94" cm="1">
        <f t="array" ref="P135">INDEX(P$113:P$130,$B135)/INDEX($Q$113:$Q$130,$B135)-1</f>
        <v>-1.7156862745097867E-2</v>
      </c>
      <c r="Q135" s="94" cm="1">
        <f t="array" ref="Q135">INDEX(Q$113:Q$130,$B135)/INDEX($Q$113:$Q$130,$B135)-1</f>
        <v>0</v>
      </c>
      <c r="R135" s="94" cm="1">
        <f t="array" ref="R135">INDEX(R$113:R$130,$B135)/INDEX($Q$113:$Q$130,$B135)-1</f>
        <v>2.3567834159590184E-3</v>
      </c>
      <c r="S135" s="94" cm="1">
        <f t="array" ref="S135">INDEX(S$113:S$130,$B135)/INDEX($Q$113:$Q$130,$B135)-1</f>
        <v>2.0271908801863248E-3</v>
      </c>
      <c r="T135" s="94" cm="1">
        <f t="array" ref="T135">INDEX(T$113:T$130,$B135)/INDEX($Q$113:$Q$130,$B135)-1</f>
        <v>2.0426033629239448E-4</v>
      </c>
      <c r="U135" s="94" cm="1">
        <f t="array" ref="U135">INDEX(U$113:U$130,$B135)/INDEX($Q$113:$Q$130,$B135)-1</f>
        <v>-4.3168712973650214E-3</v>
      </c>
      <c r="V135" s="94" cm="1">
        <f t="array" ref="V135">INDEX(V$113:V$130,$B135)/INDEX($Q$113:$Q$130,$B135)-1</f>
        <v>-1.1976024910424821E-2</v>
      </c>
      <c r="W135" s="94" cm="1">
        <f t="array" ref="W135">INDEX(W$113:W$130,$B135)/INDEX($Q$113:$Q$130,$B135)-1</f>
        <v>-2.3422893379991927E-2</v>
      </c>
      <c r="X135" s="94" cm="1">
        <f t="array" ref="X135">INDEX(X$113:X$130,$B135)/INDEX($Q$113:$Q$130,$B135)-1</f>
        <v>-3.9297444019801508E-2</v>
      </c>
      <c r="Y135" s="94" cm="1">
        <f t="array" ref="Y135">INDEX(Y$113:Y$130,$B135)/INDEX($Q$113:$Q$130,$B135)-1</f>
        <v>-6.0444647681903496E-2</v>
      </c>
      <c r="Z135" s="94" cm="1">
        <f t="array" ref="Z135">INDEX(Z$113:Z$130,$B135)/INDEX($Q$113:$Q$130,$B135)-1</f>
        <v>-8.7958729128662871E-2</v>
      </c>
    </row>
    <row r="136" spans="2:26" hidden="1" outlineLevel="1" x14ac:dyDescent="0.3">
      <c r="B136" cm="1">
        <f t="array" ref="B136">_xlfn.XMATCH($C136&amp;$D136&amp;$E136,$B$113:$B$130&amp;$C$113:$C$130&amp;$D$113:$D$130)</f>
        <v>9</v>
      </c>
      <c r="C136" t="str">
        <f t="shared" ref="C136:C139" si="49">C135</f>
        <v>ICPs</v>
      </c>
      <c r="D136" t="str">
        <f t="shared" ref="D136:E136" si="50">C115</f>
        <v>Powerco</v>
      </c>
      <c r="E136" t="str">
        <f t="shared" si="50"/>
        <v>GDB</v>
      </c>
      <c r="F136" s="94" cm="1">
        <f t="array" ref="F136">INDEX(F$113:F$130,$B136)/INDEX($Q$113:$Q$130,$B136)-1</f>
        <v>0.12264150943396235</v>
      </c>
      <c r="G136" s="94" cm="1">
        <f t="array" ref="G136">INDEX(G$113:G$130,$B136)/INDEX($Q$113:$Q$130,$B136)-1</f>
        <v>0.10377358490566047</v>
      </c>
      <c r="H136" s="94" cm="1">
        <f t="array" ref="H136">INDEX(H$113:H$130,$B136)/INDEX($Q$113:$Q$130,$B136)-1</f>
        <v>8.7264150943396235E-2</v>
      </c>
      <c r="I136" s="94" cm="1">
        <f t="array" ref="I136">INDEX(I$113:I$130,$B136)/INDEX($Q$113:$Q$130,$B136)-1</f>
        <v>7.3113207547169878E-2</v>
      </c>
      <c r="J136" s="94" cm="1">
        <f t="array" ref="J136">INDEX(J$113:J$130,$B136)/INDEX($Q$113:$Q$130,$B136)-1</f>
        <v>5.8962264150943522E-2</v>
      </c>
      <c r="K136" s="94" cm="1">
        <f t="array" ref="K136">INDEX(K$113:K$130,$B136)/INDEX($Q$113:$Q$130,$B136)-1</f>
        <v>4.2452830188679291E-2</v>
      </c>
      <c r="L136" s="94" cm="1">
        <f t="array" ref="L136">INDEX(L$113:L$130,$B136)/INDEX($Q$113:$Q$130,$B136)-1</f>
        <v>4.2452830188679291E-2</v>
      </c>
      <c r="M136" s="94" cm="1">
        <f t="array" ref="M136">INDEX(M$113:M$130,$B136)/INDEX($Q$113:$Q$130,$B136)-1</f>
        <v>3.7735849056603765E-2</v>
      </c>
      <c r="N136" s="94" cm="1">
        <f t="array" ref="N136">INDEX(N$113:N$130,$B136)/INDEX($Q$113:$Q$130,$B136)-1</f>
        <v>2.3584905660377409E-2</v>
      </c>
      <c r="O136" s="94" cm="1">
        <f t="array" ref="O136">INDEX(O$113:O$130,$B136)/INDEX($Q$113:$Q$130,$B136)-1</f>
        <v>1.4150943396226356E-2</v>
      </c>
      <c r="P136" s="94" cm="1">
        <f t="array" ref="P136">INDEX(P$113:P$130,$B136)/INDEX($Q$113:$Q$130,$B136)-1</f>
        <v>4.7169811320755262E-3</v>
      </c>
      <c r="Q136" s="94" cm="1">
        <f t="array" ref="Q136">INDEX(Q$113:Q$130,$B136)/INDEX($Q$113:$Q$130,$B136)-1</f>
        <v>0</v>
      </c>
      <c r="R136" s="94" cm="1">
        <f t="array" ref="R136">INDEX(R$113:R$130,$B136)/INDEX($Q$113:$Q$130,$B136)-1</f>
        <v>-1.9206638286400013E-2</v>
      </c>
      <c r="S136" s="94" cm="1">
        <f t="array" ref="S136">INDEX(S$113:S$130,$B136)/INDEX($Q$113:$Q$130,$B136)-1</f>
        <v>-3.4293880399256849E-2</v>
      </c>
      <c r="T136" s="94" cm="1">
        <f t="array" ref="T136">INDEX(T$113:T$130,$B136)/INDEX($Q$113:$Q$130,$B136)-1</f>
        <v>-4.8340420741938006E-2</v>
      </c>
      <c r="U136" s="94" cm="1">
        <f t="array" ref="U136">INDEX(U$113:U$130,$B136)/INDEX($Q$113:$Q$130,$B136)-1</f>
        <v>-6.2839501099478445E-2</v>
      </c>
      <c r="V136" s="94" cm="1">
        <f t="array" ref="V136">INDEX(V$113:V$130,$B136)/INDEX($Q$113:$Q$130,$B136)-1</f>
        <v>-7.8094660270168759E-2</v>
      </c>
      <c r="W136" s="94" cm="1">
        <f t="array" ref="W136">INDEX(W$113:W$130,$B136)/INDEX($Q$113:$Q$130,$B136)-1</f>
        <v>-9.4411158586575561E-2</v>
      </c>
      <c r="X136" s="94" cm="1">
        <f t="array" ref="X136">INDEX(X$113:X$130,$B136)/INDEX($Q$113:$Q$130,$B136)-1</f>
        <v>-0.11208733682447403</v>
      </c>
      <c r="Y136" s="94" cm="1">
        <f t="array" ref="Y136">INDEX(Y$113:Y$130,$B136)/INDEX($Q$113:$Q$130,$B136)-1</f>
        <v>-0.13146265011013214</v>
      </c>
      <c r="Z136" s="94" cm="1">
        <f t="array" ref="Z136">INDEX(Z$113:Z$130,$B136)/INDEX($Q$113:$Q$130,$B136)-1</f>
        <v>-0.15291482010739377</v>
      </c>
    </row>
    <row r="137" spans="2:26" hidden="1" outlineLevel="1" x14ac:dyDescent="0.3">
      <c r="B137" cm="1">
        <f t="array" ref="B137">_xlfn.XMATCH($C137&amp;$D137&amp;$E137,$B$113:$B$130&amp;$C$113:$C$130&amp;$D$113:$D$130)</f>
        <v>10</v>
      </c>
      <c r="C137" t="str">
        <f t="shared" si="49"/>
        <v>ICPs</v>
      </c>
      <c r="D137" t="str">
        <f t="shared" ref="D137:E137" si="51">C116</f>
        <v>GasNet</v>
      </c>
      <c r="E137" t="str">
        <f t="shared" si="51"/>
        <v>GDB</v>
      </c>
      <c r="F137" s="94" cm="1">
        <f t="array" ref="F137">INDEX(F$113:F$130,$B137)/INDEX($Q$113:$Q$130,$B137)-1</f>
        <v>0.21204599603622554</v>
      </c>
      <c r="G137" s="94" cm="1">
        <f t="array" ref="G137">INDEX(G$113:G$130,$B137)/INDEX($Q$113:$Q$130,$B137)-1</f>
        <v>0.21204599603622554</v>
      </c>
      <c r="H137" s="94" cm="1">
        <f t="array" ref="H137">INDEX(H$113:H$130,$B137)/INDEX($Q$113:$Q$130,$B137)-1</f>
        <v>0.23729695428698028</v>
      </c>
      <c r="I137" s="94" cm="1">
        <f t="array" ref="I137">INDEX(I$113:I$130,$B137)/INDEX($Q$113:$Q$130,$B137)-1</f>
        <v>0.21204599603622554</v>
      </c>
      <c r="J137" s="94" cm="1">
        <f t="array" ref="J137">INDEX(J$113:J$130,$B137)/INDEX($Q$113:$Q$130,$B137)-1</f>
        <v>-6.5714544722076162E-2</v>
      </c>
      <c r="K137" s="94" cm="1">
        <f t="array" ref="K137">INDEX(K$113:K$130,$B137)/INDEX($Q$113:$Q$130,$B137)-1</f>
        <v>1.0038330030188058E-2</v>
      </c>
      <c r="L137" s="94" cm="1">
        <f t="array" ref="L137">INDEX(L$113:L$130,$B137)/INDEX($Q$113:$Q$130,$B137)-1</f>
        <v>1.0038330030188058E-2</v>
      </c>
      <c r="M137" s="94" cm="1">
        <f t="array" ref="M137">INDEX(M$113:M$130,$B137)/INDEX($Q$113:$Q$130,$B137)-1</f>
        <v>1.0038330030188058E-2</v>
      </c>
      <c r="N137" s="94" cm="1">
        <f t="array" ref="N137">INDEX(N$113:N$130,$B137)/INDEX($Q$113:$Q$130,$B137)-1</f>
        <v>1.0038330030188058E-2</v>
      </c>
      <c r="O137" s="94" cm="1">
        <f t="array" ref="O137">INDEX(O$113:O$130,$B137)/INDEX($Q$113:$Q$130,$B137)-1</f>
        <v>1.0038330030188058E-2</v>
      </c>
      <c r="P137" s="94" cm="1">
        <f t="array" ref="P137">INDEX(P$113:P$130,$B137)/INDEX($Q$113:$Q$130,$B137)-1</f>
        <v>8.6117222194108667E-3</v>
      </c>
      <c r="Q137" s="94" cm="1">
        <f t="array" ref="Q137">INDEX(Q$113:Q$130,$B137)/INDEX($Q$113:$Q$130,$B137)-1</f>
        <v>0</v>
      </c>
      <c r="R137" s="94" cm="1">
        <f t="array" ref="R137">INDEX(R$113:R$130,$B137)/INDEX($Q$113:$Q$130,$B137)-1</f>
        <v>-1.5191027172188565E-2</v>
      </c>
      <c r="S137" s="94" cm="1">
        <f t="array" ref="S137">INDEX(S$113:S$130,$B137)/INDEX($Q$113:$Q$130,$B137)-1</f>
        <v>-2.3949451842365965E-2</v>
      </c>
      <c r="T137" s="94" cm="1">
        <f t="array" ref="T137">INDEX(T$113:T$130,$B137)/INDEX($Q$113:$Q$130,$B137)-1</f>
        <v>-3.2616246603906163E-2</v>
      </c>
      <c r="U137" s="94" cm="1">
        <f t="array" ref="U137">INDEX(U$113:U$130,$B137)/INDEX($Q$113:$Q$130,$B137)-1</f>
        <v>-4.119126903279946E-2</v>
      </c>
      <c r="V137" s="94" cm="1">
        <f t="array" ref="V137">INDEX(V$113:V$130,$B137)/INDEX($Q$113:$Q$130,$B137)-1</f>
        <v>-4.9674376836314593E-2</v>
      </c>
      <c r="W137" s="94" cm="1">
        <f t="array" ref="W137">INDEX(W$113:W$130,$B137)/INDEX($Q$113:$Q$130,$B137)-1</f>
        <v>-5.8070043146385752E-2</v>
      </c>
      <c r="X137" s="94" cm="1">
        <f t="array" ref="X137">INDEX(X$113:X$130,$B137)/INDEX($Q$113:$Q$130,$B137)-1</f>
        <v>-6.6392168253476047E-2</v>
      </c>
      <c r="Y137" s="94" cm="1">
        <f t="array" ref="Y137">INDEX(Y$113:Y$130,$B137)/INDEX($Q$113:$Q$130,$B137)-1</f>
        <v>-7.4641394601031363E-2</v>
      </c>
      <c r="Z137" s="94" cm="1">
        <f t="array" ref="Z137">INDEX(Z$113:Z$130,$B137)/INDEX($Q$113:$Q$130,$B137)-1</f>
        <v>-8.2818202571540489E-2</v>
      </c>
    </row>
    <row r="138" spans="2:26" hidden="1" outlineLevel="1" x14ac:dyDescent="0.3">
      <c r="B138" cm="1">
        <f t="array" ref="B138">_xlfn.XMATCH($C138&amp;$D138&amp;$E138,$B$113:$B$130&amp;$C$113:$C$130&amp;$D$113:$D$130)</f>
        <v>11</v>
      </c>
      <c r="C138" t="str">
        <f t="shared" si="49"/>
        <v>ICPs</v>
      </c>
      <c r="D138" t="str">
        <f t="shared" ref="D138:E138" si="52">C117</f>
        <v>All</v>
      </c>
      <c r="E138" t="str">
        <f t="shared" si="52"/>
        <v>GDB</v>
      </c>
      <c r="F138" s="94" cm="1">
        <f t="array" ref="F138">INDEX(F$113:F$130,$B138)/INDEX($Q$113:$Q$130,$B138)-1</f>
        <v>8.6169164264237708E-2</v>
      </c>
      <c r="G138" s="94" cm="1">
        <f t="array" ref="G138">INDEX(G$113:G$130,$B138)/INDEX($Q$113:$Q$130,$B138)-1</f>
        <v>4.0051411159696793E-2</v>
      </c>
      <c r="H138" s="94" cm="1">
        <f t="array" ref="H138">INDEX(H$113:H$130,$B138)/INDEX($Q$113:$Q$130,$B138)-1</f>
        <v>3.1884725714101059E-2</v>
      </c>
      <c r="I138" s="94" cm="1">
        <f t="array" ref="I138">INDEX(I$113:I$130,$B138)/INDEX($Q$113:$Q$130,$B138)-1</f>
        <v>2.227686048398847E-2</v>
      </c>
      <c r="J138" s="94" cm="1">
        <f t="array" ref="J138">INDEX(J$113:J$130,$B138)/INDEX($Q$113:$Q$130,$B138)-1</f>
        <v>6.9042761158080168E-3</v>
      </c>
      <c r="K138" s="94" cm="1">
        <f t="array" ref="K138">INDEX(K$113:K$130,$B138)/INDEX($Q$113:$Q$130,$B138)-1</f>
        <v>-2.2231958527989537E-3</v>
      </c>
      <c r="L138" s="94" cm="1">
        <f t="array" ref="L138">INDEX(L$113:L$130,$B138)/INDEX($Q$113:$Q$130,$B138)-1</f>
        <v>4.9827030697855434E-3</v>
      </c>
      <c r="M138" s="94" cm="1">
        <f t="array" ref="M138">INDEX(M$113:M$130,$B138)/INDEX($Q$113:$Q$130,$B138)-1</f>
        <v>1.3149388515381277E-2</v>
      </c>
      <c r="N138" s="94" cm="1">
        <f t="array" ref="N138">INDEX(N$113:N$130,$B138)/INDEX($Q$113:$Q$130,$B138)-1</f>
        <v>8.3454559003250939E-3</v>
      </c>
      <c r="O138" s="94" cm="1">
        <f t="array" ref="O138">INDEX(O$113:O$130,$B138)/INDEX($Q$113:$Q$130,$B138)-1</f>
        <v>4.8212909339195864E-3</v>
      </c>
      <c r="P138" s="94" cm="1">
        <f t="array" ref="P138">INDEX(P$113:P$130,$B138)/INDEX($Q$113:$Q$130,$B138)-1</f>
        <v>1.1124161155084966E-3</v>
      </c>
      <c r="Q138" s="94" cm="1">
        <f t="array" ref="Q138">INDEX(Q$113:Q$130,$B138)/INDEX($Q$113:$Q$130,$B138)-1</f>
        <v>0</v>
      </c>
      <c r="R138" s="94" cm="1">
        <f t="array" ref="R138">INDEX(R$113:R$130,$B138)/INDEX($Q$113:$Q$130,$B138)-1</f>
        <v>-1.2567204823869749E-2</v>
      </c>
      <c r="S138" s="94" cm="1">
        <f t="array" ref="S138">INDEX(S$113:S$130,$B138)/INDEX($Q$113:$Q$130,$B138)-1</f>
        <v>-2.7539031533288072E-2</v>
      </c>
      <c r="T138" s="94" cm="1">
        <f t="array" ref="T138">INDEX(T$113:T$130,$B138)/INDEX($Q$113:$Q$130,$B138)-1</f>
        <v>-4.3628935099882749E-2</v>
      </c>
      <c r="U138" s="94" cm="1">
        <f t="array" ref="U138">INDEX(U$113:U$130,$B138)/INDEX($Q$113:$Q$130,$B138)-1</f>
        <v>-6.1281522794001675E-2</v>
      </c>
      <c r="V138" s="94" cm="1">
        <f t="array" ref="V138">INDEX(V$113:V$130,$B138)/INDEX($Q$113:$Q$130,$B138)-1</f>
        <v>-7.9715434605806212E-2</v>
      </c>
      <c r="W138" s="94" cm="1">
        <f t="array" ref="W138">INDEX(W$113:W$130,$B138)/INDEX($Q$113:$Q$130,$B138)-1</f>
        <v>-9.9501096831337565E-2</v>
      </c>
      <c r="X138" s="94" cm="1">
        <f t="array" ref="X138">INDEX(X$113:X$130,$B138)/INDEX($Q$113:$Q$130,$B138)-1</f>
        <v>-0.12036814245538019</v>
      </c>
      <c r="Y138" s="94" cm="1">
        <f t="array" ref="Y138">INDEX(Y$113:Y$130,$B138)/INDEX($Q$113:$Q$130,$B138)-1</f>
        <v>-0.14263080385166838</v>
      </c>
      <c r="Z138" s="94" cm="1">
        <f t="array" ref="Z138">INDEX(Z$113:Z$130,$B138)/INDEX($Q$113:$Q$130,$B138)-1</f>
        <v>-0.1666659159885393</v>
      </c>
    </row>
    <row r="139" spans="2:26" hidden="1" outlineLevel="1" x14ac:dyDescent="0.3">
      <c r="B139" cm="1">
        <f t="array" ref="B139">_xlfn.XMATCH($C139&amp;$D139&amp;$E139,$B$113:$B$130&amp;$C$113:$C$130&amp;$D$113:$D$130)</f>
        <v>12</v>
      </c>
      <c r="C139" t="str">
        <f t="shared" si="49"/>
        <v>ICPs</v>
      </c>
      <c r="D139" t="str">
        <f t="shared" ref="D139:E139" si="53">C118</f>
        <v>All</v>
      </c>
      <c r="E139" t="str">
        <f t="shared" si="53"/>
        <v>Concept</v>
      </c>
      <c r="F139" s="94" cm="1">
        <f t="array" ref="F139">INDEX(F$113:F$130,$B139)/INDEX($Q$113:$Q$130,$B139)-1</f>
        <v>8.6169164264237708E-2</v>
      </c>
      <c r="G139" s="94" cm="1">
        <f t="array" ref="G139">INDEX(G$113:G$130,$B139)/INDEX($Q$113:$Q$130,$B139)-1</f>
        <v>4.0051411159696793E-2</v>
      </c>
      <c r="H139" s="94" cm="1">
        <f t="array" ref="H139">INDEX(H$113:H$130,$B139)/INDEX($Q$113:$Q$130,$B139)-1</f>
        <v>3.1884725714101059E-2</v>
      </c>
      <c r="I139" s="94" cm="1">
        <f t="array" ref="I139">INDEX(I$113:I$130,$B139)/INDEX($Q$113:$Q$130,$B139)-1</f>
        <v>2.227686048398847E-2</v>
      </c>
      <c r="J139" s="94" cm="1">
        <f t="array" ref="J139">INDEX(J$113:J$130,$B139)/INDEX($Q$113:$Q$130,$B139)-1</f>
        <v>6.9042761158080168E-3</v>
      </c>
      <c r="K139" s="94" cm="1">
        <f t="array" ref="K139">INDEX(K$113:K$130,$B139)/INDEX($Q$113:$Q$130,$B139)-1</f>
        <v>-2.2231958527989537E-3</v>
      </c>
      <c r="L139" s="94" cm="1">
        <f t="array" ref="L139">INDEX(L$113:L$130,$B139)/INDEX($Q$113:$Q$130,$B139)-1</f>
        <v>4.9827030697855434E-3</v>
      </c>
      <c r="M139" s="94" cm="1">
        <f t="array" ref="M139">INDEX(M$113:M$130,$B139)/INDEX($Q$113:$Q$130,$B139)-1</f>
        <v>1.3149388515381277E-2</v>
      </c>
      <c r="N139" s="94" cm="1">
        <f t="array" ref="N139">INDEX(N$113:N$130,$B139)/INDEX($Q$113:$Q$130,$B139)-1</f>
        <v>8.3454559003250939E-3</v>
      </c>
      <c r="O139" s="94" cm="1">
        <f t="array" ref="O139">INDEX(O$113:O$130,$B139)/INDEX($Q$113:$Q$130,$B139)-1</f>
        <v>4.8212909339195864E-3</v>
      </c>
      <c r="P139" s="94" cm="1">
        <f t="array" ref="P139">INDEX(P$113:P$130,$B139)/INDEX($Q$113:$Q$130,$B139)-1</f>
        <v>1.1124161155084966E-3</v>
      </c>
      <c r="Q139" s="94" cm="1">
        <f t="array" ref="Q139">INDEX(Q$113:Q$130,$B139)/INDEX($Q$113:$Q$130,$B139)-1</f>
        <v>0</v>
      </c>
      <c r="R139" s="94" cm="1">
        <f t="array" ref="R139">INDEX(R$113:R$130,$B139)/INDEX($Q$113:$Q$130,$B139)-1</f>
        <v>-6.9294547085002489E-2</v>
      </c>
      <c r="S139" s="94" cm="1">
        <f t="array" ref="S139">INDEX(S$113:S$130,$B139)/INDEX($Q$113:$Q$130,$B139)-1</f>
        <v>-0.16089400074954407</v>
      </c>
      <c r="T139" s="94" cm="1">
        <f t="array" ref="T139">INDEX(T$113:T$130,$B139)/INDEX($Q$113:$Q$130,$B139)-1</f>
        <v>-0.25073234081905715</v>
      </c>
      <c r="U139" s="94" cm="1">
        <f t="array" ref="U139">INDEX(U$113:U$130,$B139)/INDEX($Q$113:$Q$130,$B139)-1</f>
        <v>-0.29103547441118305</v>
      </c>
      <c r="V139" s="94" cm="1">
        <f t="array" ref="V139">INDEX(V$113:V$130,$B139)/INDEX($Q$113:$Q$130,$B139)-1</f>
        <v>-0.31664072229483409</v>
      </c>
      <c r="W139" s="94" cm="1">
        <f t="array" ref="W139">INDEX(W$113:W$130,$B139)/INDEX($Q$113:$Q$130,$B139)-1</f>
        <v>-0.3392352917345236</v>
      </c>
      <c r="X139" s="94" cm="1">
        <f t="array" ref="X139">INDEX(X$113:X$130,$B139)/INDEX($Q$113:$Q$130,$B139)-1</f>
        <v>-0.35599965710025683</v>
      </c>
      <c r="Y139" s="94" cm="1">
        <f t="array" ref="Y139">INDEX(Y$113:Y$130,$B139)/INDEX($Q$113:$Q$130,$B139)-1</f>
        <v>-0.37100514166131116</v>
      </c>
      <c r="Z139" s="94" cm="1">
        <f t="array" ref="Z139">INDEX(Z$113:Z$130,$B139)/INDEX($Q$113:$Q$130,$B139)-1</f>
        <v>-0.38674903232424385</v>
      </c>
    </row>
    <row r="140" spans="2:26" hidden="1" outlineLevel="1" x14ac:dyDescent="0.3"/>
    <row r="141" spans="2:26" hidden="1" outlineLevel="1" x14ac:dyDescent="0.3">
      <c r="D141" t="str">
        <f>D134</f>
        <v>Vector</v>
      </c>
      <c r="E141" t="str">
        <f>E134</f>
        <v>GDB</v>
      </c>
      <c r="G141" s="13">
        <f t="shared" ref="G141:Q141" si="54">(1+G134)/(1+F134)-1</f>
        <v>-3.0418250950570269E-2</v>
      </c>
      <c r="H141" s="13">
        <f t="shared" si="54"/>
        <v>5.2287581699346219E-3</v>
      </c>
      <c r="I141" s="13">
        <f t="shared" si="54"/>
        <v>4.811443433029905E-2</v>
      </c>
      <c r="J141" s="13">
        <f t="shared" si="54"/>
        <v>-1.1166253101736912E-2</v>
      </c>
      <c r="K141" s="13">
        <f t="shared" si="54"/>
        <v>-1.0037641154328814E-2</v>
      </c>
      <c r="L141" s="13">
        <f t="shared" si="54"/>
        <v>8.8719898605831293E-3</v>
      </c>
      <c r="M141" s="13">
        <f t="shared" si="54"/>
        <v>1.1306532663316826E-2</v>
      </c>
      <c r="N141" s="13">
        <f t="shared" si="54"/>
        <v>-1.2422360248447228E-2</v>
      </c>
      <c r="O141" s="13">
        <f t="shared" si="54"/>
        <v>-3.7735849056603765E-3</v>
      </c>
      <c r="P141" s="13">
        <f t="shared" si="54"/>
        <v>-1.2626262626262985E-3</v>
      </c>
      <c r="Q141" s="13">
        <f t="shared" si="54"/>
        <v>-6.2889899143493411E-3</v>
      </c>
      <c r="R141" s="13">
        <f>(1+R134)/(1+Q134)-1</f>
        <v>-1.3018637829259272E-2</v>
      </c>
      <c r="S141" s="13">
        <f t="shared" ref="S141:Z141" si="55">(1+S134)/(1+R134)-1</f>
        <v>-2.3060886930199587E-2</v>
      </c>
      <c r="T141" s="13">
        <f t="shared" si="55"/>
        <v>-2.7041417322450356E-2</v>
      </c>
      <c r="U141" s="13">
        <f t="shared" si="55"/>
        <v>-3.0195913362395133E-2</v>
      </c>
      <c r="V141" s="13">
        <f t="shared" si="55"/>
        <v>-3.0728621493930852E-2</v>
      </c>
      <c r="W141" s="13">
        <f t="shared" si="55"/>
        <v>-3.2239330683371592E-2</v>
      </c>
      <c r="X141" s="13">
        <f t="shared" si="55"/>
        <v>-3.2261550690462992E-2</v>
      </c>
      <c r="Y141" s="13">
        <f t="shared" si="55"/>
        <v>-3.2283306381892918E-2</v>
      </c>
      <c r="Z141" s="13">
        <f t="shared" si="55"/>
        <v>-3.229949431466117E-2</v>
      </c>
    </row>
    <row r="142" spans="2:26" hidden="1" outlineLevel="1" x14ac:dyDescent="0.3">
      <c r="D142" t="str">
        <f t="shared" ref="D142:E146" si="56">D135</f>
        <v>First Gas</v>
      </c>
      <c r="E142" t="str">
        <f t="shared" si="56"/>
        <v>GDB</v>
      </c>
      <c r="G142" s="13">
        <f t="shared" ref="G142:Q142" si="57">(1+G135)/(1+F135)-1</f>
        <v>-0.1186440677966103</v>
      </c>
      <c r="H142" s="13">
        <f t="shared" si="57"/>
        <v>-1.9230769230769162E-2</v>
      </c>
      <c r="I142" s="13">
        <f t="shared" si="57"/>
        <v>-0.10784313725490191</v>
      </c>
      <c r="J142" s="13">
        <f t="shared" si="57"/>
        <v>0</v>
      </c>
      <c r="K142" s="13">
        <f t="shared" si="57"/>
        <v>0</v>
      </c>
      <c r="L142" s="13">
        <f t="shared" si="57"/>
        <v>2.1978021978022122E-2</v>
      </c>
      <c r="M142" s="13">
        <f t="shared" si="57"/>
        <v>3.2258064516129004E-2</v>
      </c>
      <c r="N142" s="13">
        <f t="shared" si="57"/>
        <v>3.125E-2</v>
      </c>
      <c r="O142" s="13">
        <f t="shared" si="57"/>
        <v>9.2525252525250679E-3</v>
      </c>
      <c r="P142" s="13">
        <f t="shared" si="57"/>
        <v>3.3428079586854675E-3</v>
      </c>
      <c r="Q142" s="13">
        <f t="shared" si="57"/>
        <v>1.7456359102244301E-2</v>
      </c>
      <c r="R142" s="13">
        <f t="shared" ref="R142:Z142" si="58">(1+R135)/(1+Q135)-1</f>
        <v>2.3567834159590184E-3</v>
      </c>
      <c r="S142" s="13">
        <f t="shared" si="58"/>
        <v>-3.2881758394398553E-4</v>
      </c>
      <c r="T142" s="13">
        <f t="shared" si="58"/>
        <v>-1.8192425919028032E-3</v>
      </c>
      <c r="U142" s="13">
        <f t="shared" si="58"/>
        <v>-4.5202083343829358E-3</v>
      </c>
      <c r="V142" s="13">
        <f t="shared" si="58"/>
        <v>-7.6923605434989772E-3</v>
      </c>
      <c r="W142" s="13">
        <f t="shared" si="58"/>
        <v>-1.1585618120784291E-2</v>
      </c>
      <c r="X142" s="13">
        <f t="shared" si="58"/>
        <v>-1.6255296721784052E-2</v>
      </c>
      <c r="Y142" s="13">
        <f t="shared" si="58"/>
        <v>-2.2012227958033925E-2</v>
      </c>
      <c r="Z142" s="13">
        <f t="shared" si="58"/>
        <v>-2.92841516775737E-2</v>
      </c>
    </row>
    <row r="143" spans="2:26" hidden="1" outlineLevel="1" x14ac:dyDescent="0.3">
      <c r="D143" t="str">
        <f t="shared" si="56"/>
        <v>Powerco</v>
      </c>
      <c r="E143" t="str">
        <f t="shared" si="56"/>
        <v>GDB</v>
      </c>
      <c r="G143" s="13">
        <f t="shared" ref="G143:Q143" si="59">(1+G136)/(1+F136)-1</f>
        <v>-1.6806722689075571E-2</v>
      </c>
      <c r="H143" s="13">
        <f t="shared" si="59"/>
        <v>-1.4957264957265015E-2</v>
      </c>
      <c r="I143" s="13">
        <f t="shared" si="59"/>
        <v>-1.3015184381778733E-2</v>
      </c>
      <c r="J143" s="13">
        <f t="shared" si="59"/>
        <v>-1.318681318681314E-2</v>
      </c>
      <c r="K143" s="13">
        <f t="shared" si="59"/>
        <v>-1.5590200445434355E-2</v>
      </c>
      <c r="L143" s="13">
        <f t="shared" si="59"/>
        <v>0</v>
      </c>
      <c r="M143" s="13">
        <f t="shared" si="59"/>
        <v>-4.5248868778281492E-3</v>
      </c>
      <c r="N143" s="13">
        <f t="shared" si="59"/>
        <v>-1.3636363636363558E-2</v>
      </c>
      <c r="O143" s="13">
        <f t="shared" si="59"/>
        <v>-9.2165898617512232E-3</v>
      </c>
      <c r="P143" s="13">
        <f t="shared" si="59"/>
        <v>-9.3023255813952099E-3</v>
      </c>
      <c r="Q143" s="13">
        <f t="shared" si="59"/>
        <v>-4.6948356807512415E-3</v>
      </c>
      <c r="R143" s="13">
        <f t="shared" ref="R143:Z143" si="60">(1+R136)/(1+Q136)-1</f>
        <v>-1.9206638286400013E-2</v>
      </c>
      <c r="S143" s="13">
        <f t="shared" si="60"/>
        <v>-1.538269191228725E-2</v>
      </c>
      <c r="T143" s="13">
        <f t="shared" si="60"/>
        <v>-1.4545357078702636E-2</v>
      </c>
      <c r="U143" s="13">
        <f t="shared" si="60"/>
        <v>-1.5235574436022858E-2</v>
      </c>
      <c r="V143" s="13">
        <f t="shared" si="60"/>
        <v>-1.6278064630965261E-2</v>
      </c>
      <c r="W143" s="13">
        <f t="shared" si="60"/>
        <v>-1.769866993197855E-2</v>
      </c>
      <c r="X143" s="13">
        <f t="shared" si="60"/>
        <v>-1.9518988562524542E-2</v>
      </c>
      <c r="Y143" s="13">
        <f t="shared" si="60"/>
        <v>-2.1821192656904298E-2</v>
      </c>
      <c r="Z143" s="13">
        <f t="shared" si="60"/>
        <v>-2.4699191117091068E-2</v>
      </c>
    </row>
    <row r="144" spans="2:26" hidden="1" outlineLevel="1" x14ac:dyDescent="0.3">
      <c r="D144" t="str">
        <f t="shared" si="56"/>
        <v>GasNet</v>
      </c>
      <c r="E144" t="str">
        <f t="shared" si="56"/>
        <v>GDB</v>
      </c>
      <c r="G144" s="13">
        <f t="shared" ref="G144:Q144" si="61">(1+G137)/(1+F137)-1</f>
        <v>0</v>
      </c>
      <c r="H144" s="13">
        <f t="shared" si="61"/>
        <v>2.0833333333333259E-2</v>
      </c>
      <c r="I144" s="13">
        <f t="shared" si="61"/>
        <v>-2.0408163265306145E-2</v>
      </c>
      <c r="J144" s="13">
        <f t="shared" si="61"/>
        <v>-0.22916666666666663</v>
      </c>
      <c r="K144" s="13">
        <f t="shared" si="61"/>
        <v>8.1081081081081141E-2</v>
      </c>
      <c r="L144" s="13">
        <f t="shared" si="61"/>
        <v>0</v>
      </c>
      <c r="M144" s="13">
        <f t="shared" si="61"/>
        <v>0</v>
      </c>
      <c r="N144" s="13">
        <f t="shared" si="61"/>
        <v>0</v>
      </c>
      <c r="O144" s="13">
        <f t="shared" si="61"/>
        <v>0</v>
      </c>
      <c r="P144" s="13">
        <f t="shared" si="61"/>
        <v>-1.4124293785311437E-3</v>
      </c>
      <c r="Q144" s="13">
        <f t="shared" si="61"/>
        <v>-8.5381936672925818E-3</v>
      </c>
      <c r="R144" s="13">
        <f t="shared" ref="R144:Z144" si="62">(1+R137)/(1+Q137)-1</f>
        <v>-1.5191027172188565E-2</v>
      </c>
      <c r="S144" s="13">
        <f t="shared" si="62"/>
        <v>-8.893526472477431E-3</v>
      </c>
      <c r="T144" s="13">
        <f t="shared" si="62"/>
        <v>-8.8794527884845653E-3</v>
      </c>
      <c r="U144" s="13">
        <f t="shared" si="62"/>
        <v>-8.8641373175741833E-3</v>
      </c>
      <c r="V144" s="13">
        <f t="shared" si="62"/>
        <v>-8.8475495993426412E-3</v>
      </c>
      <c r="W144" s="13">
        <f t="shared" si="62"/>
        <v>-8.8345153549806987E-3</v>
      </c>
      <c r="X144" s="13">
        <f t="shared" si="62"/>
        <v>-8.8351846615953855E-3</v>
      </c>
      <c r="Y144" s="13">
        <f t="shared" si="62"/>
        <v>-8.8358581269860625E-3</v>
      </c>
      <c r="Z144" s="13">
        <f t="shared" si="62"/>
        <v>-8.8363667045422423E-3</v>
      </c>
    </row>
    <row r="145" spans="1:31" hidden="1" outlineLevel="1" x14ac:dyDescent="0.3">
      <c r="D145" t="str">
        <f t="shared" si="56"/>
        <v>All</v>
      </c>
      <c r="E145" t="str">
        <f t="shared" si="56"/>
        <v>GDB</v>
      </c>
      <c r="G145" s="13">
        <f t="shared" ref="G145:Q146" si="63">(1+G138)/(1+F138)-1</f>
        <v>-4.2459088898717412E-2</v>
      </c>
      <c r="H145" s="13">
        <f t="shared" si="63"/>
        <v>-7.8521939953810627E-3</v>
      </c>
      <c r="I145" s="13">
        <f t="shared" si="63"/>
        <v>-9.3109869646181842E-3</v>
      </c>
      <c r="J145" s="13">
        <f t="shared" si="63"/>
        <v>-1.5037593984962627E-2</v>
      </c>
      <c r="K145" s="13">
        <f t="shared" si="63"/>
        <v>-9.0648854961831171E-3</v>
      </c>
      <c r="L145" s="13">
        <f t="shared" si="63"/>
        <v>7.2219547424170472E-3</v>
      </c>
      <c r="M145" s="13">
        <f t="shared" si="63"/>
        <v>8.1261950286806162E-3</v>
      </c>
      <c r="N145" s="13">
        <f t="shared" si="63"/>
        <v>-4.7415836889519447E-3</v>
      </c>
      <c r="O145" s="13">
        <f t="shared" si="63"/>
        <v>-3.4949976179134978E-3</v>
      </c>
      <c r="P145" s="13">
        <f t="shared" si="63"/>
        <v>-3.6910790524391501E-3</v>
      </c>
      <c r="Q145" s="13">
        <f t="shared" si="63"/>
        <v>-1.1111800209460121E-3</v>
      </c>
      <c r="R145" s="13">
        <f t="shared" ref="R145:Z146" si="64">(1+R138)/(1+Q138)-1</f>
        <v>-1.2567204823869749E-2</v>
      </c>
      <c r="S145" s="13">
        <f t="shared" si="64"/>
        <v>-1.5162375386517102E-2</v>
      </c>
      <c r="T145" s="13">
        <f t="shared" si="64"/>
        <v>-1.654555204612862E-2</v>
      </c>
      <c r="U145" s="13">
        <f t="shared" si="64"/>
        <v>-1.8457885586451228E-2</v>
      </c>
      <c r="V145" s="13">
        <f t="shared" si="64"/>
        <v>-1.963731646858724E-2</v>
      </c>
      <c r="W145" s="13">
        <f t="shared" si="64"/>
        <v>-2.1499504576670159E-2</v>
      </c>
      <c r="X145" s="13">
        <f t="shared" si="64"/>
        <v>-2.3172760733651043E-2</v>
      </c>
      <c r="Y145" s="13">
        <f t="shared" si="64"/>
        <v>-2.5309066748027464E-2</v>
      </c>
      <c r="Z145" s="13">
        <f t="shared" si="64"/>
        <v>-2.803356155649972E-2</v>
      </c>
    </row>
    <row r="146" spans="1:31" hidden="1" outlineLevel="1" x14ac:dyDescent="0.3">
      <c r="D146" t="str">
        <f t="shared" si="56"/>
        <v>All</v>
      </c>
      <c r="E146" t="str">
        <f t="shared" si="56"/>
        <v>Concept</v>
      </c>
      <c r="G146" s="13">
        <f t="shared" si="63"/>
        <v>-4.2459088898717412E-2</v>
      </c>
      <c r="H146" s="13">
        <f t="shared" si="63"/>
        <v>-7.8521939953810627E-3</v>
      </c>
      <c r="I146" s="13">
        <f t="shared" si="63"/>
        <v>-9.3109869646181842E-3</v>
      </c>
      <c r="J146" s="13">
        <f t="shared" si="63"/>
        <v>-1.5037593984962627E-2</v>
      </c>
      <c r="K146" s="13">
        <f t="shared" si="63"/>
        <v>-9.0648854961831171E-3</v>
      </c>
      <c r="L146" s="13">
        <f t="shared" si="63"/>
        <v>7.2219547424170472E-3</v>
      </c>
      <c r="M146" s="13">
        <f t="shared" si="63"/>
        <v>8.1261950286806162E-3</v>
      </c>
      <c r="N146" s="13">
        <f t="shared" si="63"/>
        <v>-4.7415836889519447E-3</v>
      </c>
      <c r="O146" s="13">
        <f t="shared" si="63"/>
        <v>-3.4949976179134978E-3</v>
      </c>
      <c r="P146" s="13">
        <f t="shared" si="63"/>
        <v>-3.6910790524391501E-3</v>
      </c>
      <c r="Q146" s="13">
        <f t="shared" si="63"/>
        <v>-1.1111800209460121E-3</v>
      </c>
      <c r="R146" s="13">
        <f t="shared" si="64"/>
        <v>-6.9294547085002489E-2</v>
      </c>
      <c r="S146" s="13">
        <f t="shared" si="64"/>
        <v>-9.8419380027966241E-2</v>
      </c>
      <c r="T146" s="13">
        <f t="shared" si="64"/>
        <v>-0.10706435200053688</v>
      </c>
      <c r="U146" s="13">
        <f t="shared" si="64"/>
        <v>-5.3790034973861034E-2</v>
      </c>
      <c r="V146" s="13">
        <f t="shared" si="64"/>
        <v>-3.6116402104019341E-2</v>
      </c>
      <c r="W146" s="13">
        <f t="shared" si="64"/>
        <v>-3.3063968218249418E-2</v>
      </c>
      <c r="X146" s="13">
        <f t="shared" si="64"/>
        <v>-2.5371157321249949E-2</v>
      </c>
      <c r="Y146" s="13">
        <f t="shared" si="64"/>
        <v>-2.3300429458607219E-2</v>
      </c>
      <c r="Z146" s="13">
        <f t="shared" si="64"/>
        <v>-2.5030237456178384E-2</v>
      </c>
    </row>
    <row r="147" spans="1:31" collapsed="1" x14ac:dyDescent="0.3"/>
    <row r="148" spans="1:31" x14ac:dyDescent="0.3">
      <c r="A148" s="9" t="s">
        <v>89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</row>
    <row r="149" spans="1:31" hidden="1" outlineLevel="1" x14ac:dyDescent="0.3">
      <c r="B149" s="82" t="s">
        <v>66</v>
      </c>
      <c r="C149" s="82" t="s">
        <v>21</v>
      </c>
      <c r="D149" t="s">
        <v>82</v>
      </c>
      <c r="E149" t="s">
        <v>2</v>
      </c>
      <c r="F149" s="39" cm="1">
        <f t="array" ref="F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F$2:F$108,_xlpm.x))/1000</f>
        <v>256.93650000000002</v>
      </c>
      <c r="G149" s="39" cm="1">
        <f t="array" ref="G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G$2:G$108,_xlpm.x))/1000</f>
        <v>259.30975000000001</v>
      </c>
      <c r="H149" s="39" cm="1">
        <f t="array" ref="H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H$2:H$108,_xlpm.x))/1000</f>
        <v>264.15525000000002</v>
      </c>
      <c r="I149" s="39" cm="1">
        <f t="array" ref="I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I$2:I$108,_xlpm.x))/1000</f>
        <v>267.15449999999998</v>
      </c>
      <c r="J149" s="39" cm="1">
        <f t="array" ref="J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J$2:J$108,_xlpm.x))/1000</f>
        <v>271.11250000000001</v>
      </c>
      <c r="K149" s="39" cm="1">
        <f t="array" ref="K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K$2:K$108,_xlpm.x))/1000</f>
        <v>275.94175000000001</v>
      </c>
      <c r="L149" s="39" cm="1">
        <f t="array" ref="L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L$2:L$108,_xlpm.x))/1000</f>
        <v>280.77800000000002</v>
      </c>
      <c r="M149" s="39" cm="1">
        <f t="array" ref="M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M$2:M$108,_xlpm.x))/1000</f>
        <v>285.76100000000002</v>
      </c>
      <c r="N149" s="39" cm="1">
        <f t="array" ref="N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N$2:N$108,_xlpm.x))/1000</f>
        <v>290.53571699999998</v>
      </c>
      <c r="O149" s="39" cm="1">
        <f t="array" ref="O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O$2:O$108,_xlpm.x))/1000</f>
        <v>294.27535574999996</v>
      </c>
      <c r="P149" s="39" cm="1">
        <f t="array" ref="P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P$2:P$108,_xlpm.x))/1000</f>
        <v>296.97141935893757</v>
      </c>
      <c r="Q149" s="39" cm="1">
        <f t="array" ref="Q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Q$2:Q$108,_xlpm.x))/1000</f>
        <v>298.29640298156448</v>
      </c>
      <c r="R149" s="39" cm="1">
        <f t="array" ref="R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R$2:R$108,_xlpm.x))/1000</f>
        <v>298.03755065669782</v>
      </c>
      <c r="S149" s="39" cm="1">
        <f t="array" ref="S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S$2:S$108,_xlpm.x))/1000</f>
        <v>296.93659709403209</v>
      </c>
      <c r="T149" s="39" cm="1">
        <f t="array" ref="T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T$2:T$108,_xlpm.x))/1000</f>
        <v>295.37775575002968</v>
      </c>
      <c r="U149" s="39" cm="1">
        <f t="array" ref="U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U$2:U$108,_xlpm.x))/1000</f>
        <v>293.22200772884679</v>
      </c>
      <c r="V149" s="39" cm="1">
        <f t="array" ref="V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V$2:V$108,_xlpm.x))/1000</f>
        <v>290.70999067449503</v>
      </c>
      <c r="W149" s="39" cm="1">
        <f t="array" ref="W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W$2:W$108,_xlpm.x))/1000</f>
        <v>287.6535965271903</v>
      </c>
      <c r="X149" s="39" cm="1">
        <f t="array" ref="X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X$2:X$108,_xlpm.x))/1000</f>
        <v>284.13986894196125</v>
      </c>
      <c r="Y149" s="39" cm="1">
        <f t="array" ref="Y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Y$2:Y$108,_xlpm.x))/1000</f>
        <v>280.0653938667985</v>
      </c>
      <c r="Z149" s="39" cm="1">
        <f t="array" ref="Z149">_xlfn.LET(_xlpm.x,IFERROR(_xlfn.XMATCH(IF($D149="Actual","GDB",$D149)&amp;$B149&amp;$C149&amp;$E149&amp;"All",$A$2:$A$108&amp;$B$2:$B$108&amp;$C$2:$C$108&amp;$E$2:$E$108&amp;$D$2:$D$108),_xlfn.XMATCH(IF($D149="Actual","GDB",$D149)&amp;$B149&amp;$C149&amp;$E149,$A$2:$A$108&amp;$B$2:$B$108&amp;$C$2:$C$108&amp;$E$2:$E$108)),INDEX(Z$2:Z$108,_xlpm.x))/1000</f>
        <v>275.30414812429206</v>
      </c>
    </row>
    <row r="150" spans="1:31" hidden="1" outlineLevel="1" x14ac:dyDescent="0.3">
      <c r="B150" t="str">
        <f t="shared" ref="B150:C151" si="65">B149</f>
        <v>ICPs</v>
      </c>
      <c r="C150" t="str">
        <f t="shared" si="65"/>
        <v>All</v>
      </c>
      <c r="D150" t="s">
        <v>82</v>
      </c>
      <c r="E150" t="s">
        <v>3</v>
      </c>
      <c r="F150" s="39" cm="1">
        <f t="array" ref="F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F$2:F$108,_xlpm.x))/1000</f>
        <v>12.12725</v>
      </c>
      <c r="G150" s="39" cm="1">
        <f t="array" ref="G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G$2:G$108,_xlpm.x))/1000</f>
        <v>12.296250000000001</v>
      </c>
      <c r="H150" s="39" cm="1">
        <f t="array" ref="H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H$2:H$108,_xlpm.x))/1000</f>
        <v>12.536</v>
      </c>
      <c r="I150" s="39" cm="1">
        <f t="array" ref="I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I$2:I$108,_xlpm.x))/1000</f>
        <v>12.7065</v>
      </c>
      <c r="J150" s="39" cm="1">
        <f t="array" ref="J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J$2:J$108,_xlpm.x))/1000</f>
        <v>12.901999999999999</v>
      </c>
      <c r="K150" s="39" cm="1">
        <f t="array" ref="K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K$2:K$108,_xlpm.x))/1000</f>
        <v>13.062749999999999</v>
      </c>
      <c r="L150" s="39" cm="1">
        <f t="array" ref="L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L$2:L$108,_xlpm.x))/1000</f>
        <v>13.163</v>
      </c>
      <c r="M150" s="39" cm="1">
        <f t="array" ref="M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M$2:M$108,_xlpm.x))/1000</f>
        <v>13.1755</v>
      </c>
      <c r="N150" s="39" cm="1">
        <f t="array" ref="N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N$2:N$108,_xlpm.x))/1000</f>
        <v>13.17197</v>
      </c>
      <c r="O150" s="39" cm="1">
        <f t="array" ref="O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O$2:O$108,_xlpm.x))/1000</f>
        <v>13.135551250000001</v>
      </c>
      <c r="P150" s="39" cm="1">
        <f t="array" ref="P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P$2:P$108,_xlpm.x))/1000</f>
        <v>13.078817220588235</v>
      </c>
      <c r="Q150" s="39" cm="1">
        <f t="array" ref="Q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Q$2:Q$108,_xlpm.x))/1000</f>
        <v>13.02999441752174</v>
      </c>
      <c r="R150" s="39" cm="1">
        <f t="array" ref="R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R$2:R$108,_xlpm.x))/1000</f>
        <v>12.866062634422288</v>
      </c>
      <c r="S150" s="39" cm="1">
        <f t="array" ref="S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S$2:S$108,_xlpm.x))/1000</f>
        <v>12.646812519154219</v>
      </c>
      <c r="T150" s="39" cm="1">
        <f t="array" ref="T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T$2:T$108,_xlpm.x))/1000</f>
        <v>12.406636055652589</v>
      </c>
      <c r="U150" s="39" cm="1">
        <f t="array" ref="U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U$2:U$108,_xlpm.x))/1000</f>
        <v>12.143165234943117</v>
      </c>
      <c r="V150" s="39" cm="1">
        <f t="array" ref="V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V$2:V$108,_xlpm.x))/1000</f>
        <v>11.869537885383982</v>
      </c>
      <c r="W150" s="39" cm="1">
        <f t="array" ref="W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W$2:W$108,_xlpm.x))/1000</f>
        <v>11.577625865393781</v>
      </c>
      <c r="X150" s="39" cm="1">
        <f t="array" ref="X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X$2:X$108,_xlpm.x))/1000</f>
        <v>11.272280684399878</v>
      </c>
      <c r="Y150" s="39" cm="1">
        <f t="array" ref="Y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Y$2:Y$108,_xlpm.x))/1000</f>
        <v>10.949309660869671</v>
      </c>
      <c r="Z150" s="39" cm="1">
        <f t="array" ref="Z150">_xlfn.LET(_xlpm.x,IFERROR(_xlfn.XMATCH(IF($D150="Actual","GDB",$D150)&amp;$B150&amp;$C150&amp;$E150&amp;"All",$A$2:$A$108&amp;$B$2:$B$108&amp;$C$2:$C$108&amp;$E$2:$E$108&amp;$D$2:$D$108),_xlfn.XMATCH(IF($D150="Actual","GDB",$D150)&amp;$B150&amp;$C150&amp;$E150,$A$2:$A$108&amp;$B$2:$B$108&amp;$C$2:$C$108&amp;$E$2:$E$108)),INDEX(Z$2:Z$108,_xlpm.x))/1000</f>
        <v>10.603558573477795</v>
      </c>
    </row>
    <row r="151" spans="1:31" hidden="1" outlineLevel="1" x14ac:dyDescent="0.3">
      <c r="B151" t="str">
        <f t="shared" si="65"/>
        <v>ICPs</v>
      </c>
      <c r="C151" t="str">
        <f t="shared" si="65"/>
        <v>All</v>
      </c>
      <c r="D151" t="s">
        <v>82</v>
      </c>
      <c r="E151" t="s">
        <v>4</v>
      </c>
      <c r="F151" s="39" cm="1">
        <f t="array" ref="F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F$2:F$108,_xlpm.x))/1000</f>
        <v>0.56525000000000003</v>
      </c>
      <c r="G151" s="39" cm="1">
        <f t="array" ref="G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G$2:G$108,_xlpm.x))/1000</f>
        <v>0.54125000000000001</v>
      </c>
      <c r="H151" s="39" cm="1">
        <f t="array" ref="H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H$2:H$108,_xlpm.x))/1000</f>
        <v>0.53700000000000003</v>
      </c>
      <c r="I151" s="39" cm="1">
        <f t="array" ref="I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I$2:I$108,_xlpm.x))/1000</f>
        <v>0.53200000000000003</v>
      </c>
      <c r="J151" s="39" cm="1">
        <f t="array" ref="J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J$2:J$108,_xlpm.x))/1000</f>
        <v>0.52400000000000002</v>
      </c>
      <c r="K151" s="39" cm="1">
        <f t="array" ref="K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K$2:K$108,_xlpm.x))/1000</f>
        <v>0.51924999999999999</v>
      </c>
      <c r="L151" s="39" cm="1">
        <f t="array" ref="L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L$2:L$108,_xlpm.x))/1000</f>
        <v>0.52300000000000002</v>
      </c>
      <c r="M151" s="39" cm="1">
        <f t="array" ref="M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M$2:M$108,_xlpm.x))/1000</f>
        <v>0.52725</v>
      </c>
      <c r="N151" s="39" cm="1">
        <f t="array" ref="N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N$2:N$108,_xlpm.x))/1000</f>
        <v>0.52475000000000005</v>
      </c>
      <c r="O151" s="39" cm="1">
        <f t="array" ref="O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O$2:O$108,_xlpm.x))/1000</f>
        <v>0.52291599999999994</v>
      </c>
      <c r="P151" s="39" cm="1">
        <f t="array" ref="P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P$2:P$108,_xlpm.x))/1000</f>
        <v>0.52098587570621469</v>
      </c>
      <c r="Q151" s="39" cm="1">
        <f t="array" ref="Q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Q$2:Q$108,_xlpm.x))/1000</f>
        <v>0.52040696660993491</v>
      </c>
      <c r="R151" s="39" cm="1">
        <f t="array" ref="R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R$2:R$108,_xlpm.x))/1000</f>
        <v>0.51386690566877913</v>
      </c>
      <c r="S151" s="39" cm="1">
        <f t="array" ref="S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S$2:S$108,_xlpm.x))/1000</f>
        <v>0.50607546274632109</v>
      </c>
      <c r="T151" s="39" cm="1">
        <f t="array" ref="T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T$2:T$108,_xlpm.x))/1000</f>
        <v>0.49770216483818319</v>
      </c>
      <c r="U151" s="39" cm="1">
        <f t="array" ref="U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U$2:U$108,_xlpm.x))/1000</f>
        <v>0.48851563522347091</v>
      </c>
      <c r="V151" s="39" cm="1">
        <f t="array" ref="V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V$2:V$108,_xlpm.x))/1000</f>
        <v>0.47892249909473467</v>
      </c>
      <c r="W151" s="39" cm="1">
        <f t="array" ref="W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W$2:W$108,_xlpm.x))/1000</f>
        <v>0.46862590263357712</v>
      </c>
      <c r="X151" s="39" cm="1">
        <f t="array" ref="X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X$2:X$108,_xlpm.x))/1000</f>
        <v>0.45776654671825801</v>
      </c>
      <c r="Y151" s="39" cm="1">
        <f t="array" ref="Y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Y$2:Y$108,_xlpm.x))/1000</f>
        <v>0.44618090263235155</v>
      </c>
      <c r="Z151" s="39" cm="1">
        <f t="array" ref="Z151">_xlfn.LET(_xlpm.x,IFERROR(_xlfn.XMATCH(IF($D151="Actual","GDB",$D151)&amp;$B151&amp;$C151&amp;$E151&amp;"All",$A$2:$A$108&amp;$B$2:$B$108&amp;$C$2:$C$108&amp;$E$2:$E$108&amp;$D$2:$D$108),_xlfn.XMATCH(IF($D151="Actual","GDB",$D151)&amp;$B151&amp;$C151&amp;$E151,$A$2:$A$108&amp;$B$2:$B$108&amp;$C$2:$C$108&amp;$E$2:$E$108)),INDEX(Z$2:Z$108,_xlpm.x))/1000</f>
        <v>0.43367286283307294</v>
      </c>
    </row>
    <row r="152" spans="1:31" hidden="1" outlineLevel="1" x14ac:dyDescent="0.3">
      <c r="B152" t="str">
        <f t="shared" ref="B152:B154" si="66">B151</f>
        <v>ICPs</v>
      </c>
      <c r="C152" t="str">
        <f t="shared" ref="C152:C154" si="67">C151</f>
        <v>All</v>
      </c>
      <c r="D152" t="s">
        <v>81</v>
      </c>
      <c r="E152" t="str">
        <f>E149</f>
        <v>Res</v>
      </c>
      <c r="F152" s="39" cm="1">
        <f t="array" ref="F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F$2:F$108,_xlpm.x))/1000</f>
        <v>256.93650000000002</v>
      </c>
      <c r="G152" s="39" cm="1">
        <f t="array" ref="G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G$2:G$108,_xlpm.x))/1000</f>
        <v>259.30975000000001</v>
      </c>
      <c r="H152" s="39" cm="1">
        <f t="array" ref="H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H$2:H$108,_xlpm.x))/1000</f>
        <v>264.15525000000002</v>
      </c>
      <c r="I152" s="39" cm="1">
        <f t="array" ref="I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I$2:I$108,_xlpm.x))/1000</f>
        <v>267.15449999999998</v>
      </c>
      <c r="J152" s="39" cm="1">
        <f t="array" ref="J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J$2:J$108,_xlpm.x))/1000</f>
        <v>271.11250000000001</v>
      </c>
      <c r="K152" s="39" cm="1">
        <f t="array" ref="K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K$2:K$108,_xlpm.x))/1000</f>
        <v>275.94175000000001</v>
      </c>
      <c r="L152" s="39" cm="1">
        <f t="array" ref="L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L$2:L$108,_xlpm.x))/1000</f>
        <v>280.77800000000002</v>
      </c>
      <c r="M152" s="39" cm="1">
        <f t="array" ref="M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M$2:M$108,_xlpm.x))/1000</f>
        <v>285.76100000000002</v>
      </c>
      <c r="N152" s="39" cm="1">
        <f t="array" ref="N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N$2:N$108,_xlpm.x))/1000</f>
        <v>290.53571699999998</v>
      </c>
      <c r="O152" s="39" cm="1">
        <f t="array" ref="O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O$2:O$108,_xlpm.x))/1000</f>
        <v>294.27535574999996</v>
      </c>
      <c r="P152" s="39" cm="1">
        <f t="array" ref="P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P$2:P$108,_xlpm.x))/1000</f>
        <v>296.97141935893757</v>
      </c>
      <c r="Q152" s="39" cm="1">
        <f t="array" ref="Q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Q$2:Q$108,_xlpm.x))/1000</f>
        <v>298.29640298156448</v>
      </c>
      <c r="R152" s="39" cm="1">
        <f t="array" ref="R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R$2:R$108,_xlpm.x))/1000</f>
        <v>296.06510429632669</v>
      </c>
      <c r="S152" s="39" cm="1">
        <f t="array" ref="S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S$2:S$108,_xlpm.x))/1000</f>
        <v>293.83107951102323</v>
      </c>
      <c r="T152" s="39" cm="1">
        <f t="array" ref="T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T$2:T$108,_xlpm.x))/1000</f>
        <v>290.98715624309295</v>
      </c>
      <c r="U152" s="39" cm="1">
        <f t="array" ref="U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U$2:U$108,_xlpm.x))/1000</f>
        <v>287.74479817733453</v>
      </c>
      <c r="V152" s="39" cm="1">
        <f t="array" ref="V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V$2:V$108,_xlpm.x))/1000</f>
        <v>283.90178207225466</v>
      </c>
      <c r="W152" s="39" cm="1">
        <f t="array" ref="W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W$2:W$108,_xlpm.x))/1000</f>
        <v>278.65829486189676</v>
      </c>
      <c r="X152" s="39" cm="1">
        <f t="array" ref="X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X$2:X$108,_xlpm.x))/1000</f>
        <v>271.43313987986244</v>
      </c>
      <c r="Y152" s="39" cm="1">
        <f t="array" ref="Y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Y$2:Y$108,_xlpm.x))/1000</f>
        <v>262.06946520930609</v>
      </c>
      <c r="Z152" s="39" cm="1">
        <f t="array" ref="Z152">_xlfn.LET(_xlpm.x,IFERROR(_xlfn.XMATCH(IF($D152="Actual","GDB",$D152)&amp;$B152&amp;$C152&amp;$E152&amp;"All",$A$2:$A$108&amp;$B$2:$B$108&amp;$C$2:$C$108&amp;$E$2:$E$108&amp;$D$2:$D$108),_xlfn.XMATCH(IF($D152="Actual","GDB",$D152)&amp;$B152&amp;$C152&amp;$E152,$A$2:$A$108&amp;$B$2:$B$108&amp;$C$2:$C$108&amp;$E$2:$E$108)),INDEX(Z$2:Z$108,_xlpm.x))/1000</f>
        <v>249.49241009202396</v>
      </c>
    </row>
    <row r="153" spans="1:31" hidden="1" outlineLevel="1" x14ac:dyDescent="0.3">
      <c r="B153" t="str">
        <f t="shared" si="66"/>
        <v>ICPs</v>
      </c>
      <c r="C153" t="str">
        <f t="shared" si="67"/>
        <v>All</v>
      </c>
      <c r="D153" t="s">
        <v>81</v>
      </c>
      <c r="E153" t="str">
        <f t="shared" ref="E153:E154" si="68">E150</f>
        <v>Com</v>
      </c>
      <c r="F153" s="39" cm="1">
        <f t="array" ref="F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F$2:F$108,_xlpm.x))/1000</f>
        <v>12.12725</v>
      </c>
      <c r="G153" s="39" cm="1">
        <f t="array" ref="G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G$2:G$108,_xlpm.x))/1000</f>
        <v>12.296250000000001</v>
      </c>
      <c r="H153" s="39" cm="1">
        <f t="array" ref="H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H$2:H$108,_xlpm.x))/1000</f>
        <v>12.536</v>
      </c>
      <c r="I153" s="39" cm="1">
        <f t="array" ref="I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I$2:I$108,_xlpm.x))/1000</f>
        <v>12.7065</v>
      </c>
      <c r="J153" s="39" cm="1">
        <f t="array" ref="J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J$2:J$108,_xlpm.x))/1000</f>
        <v>12.901999999999999</v>
      </c>
      <c r="K153" s="39" cm="1">
        <f t="array" ref="K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K$2:K$108,_xlpm.x))/1000</f>
        <v>13.062749999999999</v>
      </c>
      <c r="L153" s="39" cm="1">
        <f t="array" ref="L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L$2:L$108,_xlpm.x))/1000</f>
        <v>13.163</v>
      </c>
      <c r="M153" s="39" cm="1">
        <f t="array" ref="M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M$2:M$108,_xlpm.x))/1000</f>
        <v>13.1755</v>
      </c>
      <c r="N153" s="39" cm="1">
        <f t="array" ref="N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N$2:N$108,_xlpm.x))/1000</f>
        <v>13.17197</v>
      </c>
      <c r="O153" s="39" cm="1">
        <f t="array" ref="O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O$2:O$108,_xlpm.x))/1000</f>
        <v>13.135551250000001</v>
      </c>
      <c r="P153" s="39" cm="1">
        <f t="array" ref="P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P$2:P$108,_xlpm.x))/1000</f>
        <v>13.078817220588235</v>
      </c>
      <c r="Q153" s="39" cm="1">
        <f t="array" ref="Q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Q$2:Q$108,_xlpm.x))/1000</f>
        <v>13.02999441752174</v>
      </c>
      <c r="R153" s="39" cm="1">
        <f t="array" ref="R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R$2:R$108,_xlpm.x))/1000</f>
        <v>12.731769068705558</v>
      </c>
      <c r="S153" s="39" cm="1">
        <f t="array" ref="S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S$2:S$108,_xlpm.x))/1000</f>
        <v>12.329503757870071</v>
      </c>
      <c r="T153" s="39" cm="1">
        <f t="array" ref="T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T$2:T$108,_xlpm.x))/1000</f>
        <v>11.730773517269734</v>
      </c>
      <c r="U153" s="39" cm="1">
        <f t="array" ref="U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U$2:U$108,_xlpm.x))/1000</f>
        <v>11.011741540043147</v>
      </c>
      <c r="V153" s="39" cm="1">
        <f t="array" ref="V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V$2:V$108,_xlpm.x))/1000</f>
        <v>10.19605180643863</v>
      </c>
      <c r="W153" s="39" cm="1">
        <f t="array" ref="W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W$2:W$108,_xlpm.x))/1000</f>
        <v>9.3112890355347222</v>
      </c>
      <c r="X153" s="39" cm="1">
        <f t="array" ref="X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X$2:X$108,_xlpm.x))/1000</f>
        <v>8.3256942364823789</v>
      </c>
      <c r="Y153" s="39" cm="1">
        <f t="array" ref="Y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Y$2:Y$108,_xlpm.x))/1000</f>
        <v>7.3320389468036637</v>
      </c>
      <c r="Z153" s="39" cm="1">
        <f t="array" ref="Z153">_xlfn.LET(_xlpm.x,IFERROR(_xlfn.XMATCH(IF($D153="Actual","GDB",$D153)&amp;$B153&amp;$C153&amp;$E153&amp;"All",$A$2:$A$108&amp;$B$2:$B$108&amp;$C$2:$C$108&amp;$E$2:$E$108&amp;$D$2:$D$108),_xlfn.XMATCH(IF($D153="Actual","GDB",$D153)&amp;$B153&amp;$C153&amp;$E153,$A$2:$A$108&amp;$B$2:$B$108&amp;$C$2:$C$108&amp;$E$2:$E$108)),INDEX(Z$2:Z$108,_xlpm.x))/1000</f>
        <v>6.4190837521700708</v>
      </c>
    </row>
    <row r="154" spans="1:31" hidden="1" outlineLevel="1" x14ac:dyDescent="0.3">
      <c r="B154" t="str">
        <f t="shared" si="66"/>
        <v>ICPs</v>
      </c>
      <c r="C154" t="str">
        <f t="shared" si="67"/>
        <v>All</v>
      </c>
      <c r="D154" t="s">
        <v>81</v>
      </c>
      <c r="E154" t="str">
        <f t="shared" si="68"/>
        <v>Ind</v>
      </c>
      <c r="F154" s="39" cm="1">
        <f t="array" ref="F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F$2:F$108,_xlpm.x))/1000</f>
        <v>0.56525000000000003</v>
      </c>
      <c r="G154" s="39" cm="1">
        <f t="array" ref="G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G$2:G$108,_xlpm.x))/1000</f>
        <v>0.54125000000000001</v>
      </c>
      <c r="H154" s="39" cm="1">
        <f t="array" ref="H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H$2:H$108,_xlpm.x))/1000</f>
        <v>0.53700000000000003</v>
      </c>
      <c r="I154" s="39" cm="1">
        <f t="array" ref="I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I$2:I$108,_xlpm.x))/1000</f>
        <v>0.53200000000000003</v>
      </c>
      <c r="J154" s="39" cm="1">
        <f t="array" ref="J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J$2:J$108,_xlpm.x))/1000</f>
        <v>0.52400000000000002</v>
      </c>
      <c r="K154" s="39" cm="1">
        <f t="array" ref="K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K$2:K$108,_xlpm.x))/1000</f>
        <v>0.51924999999999999</v>
      </c>
      <c r="L154" s="39" cm="1">
        <f t="array" ref="L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L$2:L$108,_xlpm.x))/1000</f>
        <v>0.52300000000000002</v>
      </c>
      <c r="M154" s="39" cm="1">
        <f t="array" ref="M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M$2:M$108,_xlpm.x))/1000</f>
        <v>0.52725</v>
      </c>
      <c r="N154" s="39" cm="1">
        <f t="array" ref="N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N$2:N$108,_xlpm.x))/1000</f>
        <v>0.52475000000000005</v>
      </c>
      <c r="O154" s="39" cm="1">
        <f t="array" ref="O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O$2:O$108,_xlpm.x))/1000</f>
        <v>0.52291599999999994</v>
      </c>
      <c r="P154" s="39" cm="1">
        <f t="array" ref="P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P$2:P$108,_xlpm.x))/1000</f>
        <v>0.52098587570621469</v>
      </c>
      <c r="Q154" s="39" cm="1">
        <f t="array" ref="Q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Q$2:Q$108,_xlpm.x))/1000</f>
        <v>0.52040696660993491</v>
      </c>
      <c r="R154" s="39" cm="1">
        <f t="array" ref="R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R$2:R$108,_xlpm.x))/1000</f>
        <v>0.48434560155881945</v>
      </c>
      <c r="S154" s="39" cm="1">
        <f t="array" ref="S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S$2:S$108,_xlpm.x))/1000</f>
        <v>0.43667660773412809</v>
      </c>
      <c r="T154" s="39" cm="1">
        <f t="array" ref="T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T$2:T$108,_xlpm.x))/1000</f>
        <v>0.38992410969328101</v>
      </c>
      <c r="U154" s="39" cm="1">
        <f t="array" ref="U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U$2:U$108,_xlpm.x))/1000</f>
        <v>0.36895007819572778</v>
      </c>
      <c r="V154" s="39" cm="1">
        <f t="array" ref="V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V$2:V$108,_xlpm.x))/1000</f>
        <v>0.3556249288153015</v>
      </c>
      <c r="W154" s="39" cm="1">
        <f t="array" ref="W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W$2:W$108,_xlpm.x))/1000</f>
        <v>0.34386655747133515</v>
      </c>
      <c r="X154" s="39" cm="1">
        <f t="array" ref="X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X$2:X$108,_xlpm.x))/1000</f>
        <v>0.33514226494421329</v>
      </c>
      <c r="Y154" s="39" cm="1">
        <f t="array" ref="Y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Y$2:Y$108,_xlpm.x))/1000</f>
        <v>0.32733330624128276</v>
      </c>
      <c r="Z154" s="39" cm="1">
        <f t="array" ref="Z154">_xlfn.LET(_xlpm.x,IFERROR(_xlfn.XMATCH(IF($D154="Actual","GDB",$D154)&amp;$B154&amp;$C154&amp;$E154&amp;"All",$A$2:$A$108&amp;$B$2:$B$108&amp;$C$2:$C$108&amp;$E$2:$E$108&amp;$D$2:$D$108),_xlfn.XMATCH(IF($D154="Actual","GDB",$D154)&amp;$B154&amp;$C154&amp;$E154,$A$2:$A$108&amp;$B$2:$B$108&amp;$C$2:$C$108&amp;$E$2:$E$108)),INDEX(Z$2:Z$108,_xlpm.x))/1000</f>
        <v>0.31914007585874749</v>
      </c>
    </row>
    <row r="155" spans="1:31" hidden="1" outlineLevel="1" x14ac:dyDescent="0.3"/>
    <row r="156" spans="1:31" hidden="1" outlineLevel="1" x14ac:dyDescent="0.3">
      <c r="F156" s="83">
        <f>F$2</f>
        <v>2013</v>
      </c>
      <c r="G156" s="83">
        <f t="shared" ref="G156:Z156" si="69">G$2</f>
        <v>2014</v>
      </c>
      <c r="H156" s="83">
        <f t="shared" si="69"/>
        <v>2015</v>
      </c>
      <c r="I156" s="83">
        <f t="shared" si="69"/>
        <v>2016</v>
      </c>
      <c r="J156" s="83">
        <f t="shared" si="69"/>
        <v>2017</v>
      </c>
      <c r="K156" s="83">
        <f t="shared" si="69"/>
        <v>2018</v>
      </c>
      <c r="L156" s="83">
        <f t="shared" si="69"/>
        <v>2019</v>
      </c>
      <c r="M156" s="83">
        <f t="shared" si="69"/>
        <v>2020</v>
      </c>
      <c r="N156" s="83">
        <f t="shared" si="69"/>
        <v>2021</v>
      </c>
      <c r="O156" s="83">
        <f t="shared" si="69"/>
        <v>2022</v>
      </c>
      <c r="P156" s="83">
        <f t="shared" si="69"/>
        <v>2023</v>
      </c>
      <c r="Q156" s="83">
        <f t="shared" si="69"/>
        <v>2024</v>
      </c>
      <c r="R156" s="83">
        <f t="shared" si="69"/>
        <v>2025</v>
      </c>
      <c r="S156" s="83">
        <f t="shared" si="69"/>
        <v>2026</v>
      </c>
      <c r="T156" s="83">
        <f t="shared" si="69"/>
        <v>2027</v>
      </c>
      <c r="U156" s="83">
        <f t="shared" si="69"/>
        <v>2028</v>
      </c>
      <c r="V156" s="83">
        <f t="shared" si="69"/>
        <v>2029</v>
      </c>
      <c r="W156" s="83">
        <f t="shared" si="69"/>
        <v>2030</v>
      </c>
      <c r="X156" s="83">
        <f t="shared" si="69"/>
        <v>2031</v>
      </c>
      <c r="Y156" s="83">
        <f t="shared" si="69"/>
        <v>2032</v>
      </c>
      <c r="Z156" s="83">
        <f t="shared" si="69"/>
        <v>2033</v>
      </c>
    </row>
    <row r="157" spans="1:31" hidden="1" outlineLevel="1" x14ac:dyDescent="0.3">
      <c r="D157" s="59" t="str">
        <f t="shared" ref="D157:E162" si="70">D149</f>
        <v>GDB</v>
      </c>
      <c r="E157" s="59" t="str">
        <f t="shared" si="70"/>
        <v>Res</v>
      </c>
      <c r="F157" s="12">
        <f t="shared" ref="F157:Z157" si="71">F149/$Q149-1</f>
        <v>-0.13865371009559446</v>
      </c>
      <c r="G157" s="12">
        <f t="shared" si="71"/>
        <v>-0.13069769729665148</v>
      </c>
      <c r="H157" s="12">
        <f t="shared" si="71"/>
        <v>-0.11445378703971321</v>
      </c>
      <c r="I157" s="12">
        <f t="shared" si="71"/>
        <v>-0.10439919043706725</v>
      </c>
      <c r="J157" s="12">
        <f t="shared" si="71"/>
        <v>-9.113050881557061E-2</v>
      </c>
      <c r="K157" s="12">
        <f t="shared" si="71"/>
        <v>-7.4941074575901045E-2</v>
      </c>
      <c r="L157" s="12">
        <f t="shared" si="71"/>
        <v>-5.8728173744177381E-2</v>
      </c>
      <c r="M157" s="12">
        <f t="shared" si="71"/>
        <v>-4.2023312571889071E-2</v>
      </c>
      <c r="N157" s="12">
        <f t="shared" si="71"/>
        <v>-2.6016693141432623E-2</v>
      </c>
      <c r="O157" s="12">
        <f t="shared" si="71"/>
        <v>-1.3480039287678047E-2</v>
      </c>
      <c r="P157" s="12">
        <f t="shared" si="71"/>
        <v>-4.441835735809363E-3</v>
      </c>
      <c r="Q157" s="12">
        <f t="shared" si="71"/>
        <v>0</v>
      </c>
      <c r="R157" s="12">
        <f t="shared" si="71"/>
        <v>-8.6776884427486323E-4</v>
      </c>
      <c r="S157" s="12">
        <f t="shared" si="71"/>
        <v>-4.558572862229382E-3</v>
      </c>
      <c r="T157" s="12">
        <f t="shared" si="71"/>
        <v>-9.7843862760731426E-3</v>
      </c>
      <c r="U157" s="12">
        <f t="shared" si="71"/>
        <v>-1.7011251902461888E-2</v>
      </c>
      <c r="V157" s="12">
        <f t="shared" si="71"/>
        <v>-2.5432463252124116E-2</v>
      </c>
      <c r="W157" s="12">
        <f t="shared" si="71"/>
        <v>-3.5678628196639472E-2</v>
      </c>
      <c r="X157" s="12">
        <f t="shared" si="71"/>
        <v>-4.7457944172656141E-2</v>
      </c>
      <c r="Y157" s="12">
        <f t="shared" si="71"/>
        <v>-6.1117093376056308E-2</v>
      </c>
      <c r="Z157" s="12">
        <f t="shared" si="71"/>
        <v>-7.7078552163075909E-2</v>
      </c>
    </row>
    <row r="158" spans="1:31" hidden="1" outlineLevel="1" x14ac:dyDescent="0.3">
      <c r="D158" s="59" t="str">
        <f t="shared" si="70"/>
        <v>GDB</v>
      </c>
      <c r="E158" s="59" t="str">
        <f t="shared" si="70"/>
        <v>Com</v>
      </c>
      <c r="F158" s="12">
        <f t="shared" ref="F158:Z158" si="72">F150/$Q150-1</f>
        <v>-6.9282026422651244E-2</v>
      </c>
      <c r="G158" s="12">
        <f t="shared" si="72"/>
        <v>-5.6311951794473236E-2</v>
      </c>
      <c r="H158" s="12">
        <f t="shared" si="72"/>
        <v>-3.791209740331547E-2</v>
      </c>
      <c r="I158" s="12">
        <f t="shared" si="72"/>
        <v>-2.482690376956187E-2</v>
      </c>
      <c r="J158" s="12">
        <f t="shared" si="72"/>
        <v>-9.8230600428825809E-3</v>
      </c>
      <c r="K158" s="12">
        <f t="shared" si="72"/>
        <v>2.5138600546299461E-3</v>
      </c>
      <c r="L158" s="12">
        <f t="shared" si="72"/>
        <v>1.0207646927262282E-2</v>
      </c>
      <c r="M158" s="12">
        <f t="shared" si="72"/>
        <v>1.1166971973725071E-2</v>
      </c>
      <c r="N158" s="12">
        <f t="shared" si="72"/>
        <v>1.089605858060394E-2</v>
      </c>
      <c r="O158" s="12">
        <f t="shared" si="72"/>
        <v>8.1010650577344467E-3</v>
      </c>
      <c r="P158" s="12">
        <f t="shared" si="72"/>
        <v>3.7469550256170603E-3</v>
      </c>
      <c r="Q158" s="12">
        <f t="shared" si="72"/>
        <v>0</v>
      </c>
      <c r="R158" s="12">
        <f t="shared" si="72"/>
        <v>-1.2581109235089816E-2</v>
      </c>
      <c r="S158" s="12">
        <f t="shared" si="72"/>
        <v>-2.9407679396412312E-2</v>
      </c>
      <c r="T158" s="12">
        <f t="shared" si="72"/>
        <v>-4.7840263157051477E-2</v>
      </c>
      <c r="U158" s="12">
        <f t="shared" si="72"/>
        <v>-6.8060595742549412E-2</v>
      </c>
      <c r="V158" s="12">
        <f t="shared" si="72"/>
        <v>-8.9060401328895811E-2</v>
      </c>
      <c r="W158" s="12">
        <f t="shared" si="72"/>
        <v>-0.11146348230010938</v>
      </c>
      <c r="X158" s="12">
        <f t="shared" si="72"/>
        <v>-0.13489750469564465</v>
      </c>
      <c r="Y158" s="12">
        <f t="shared" si="72"/>
        <v>-0.15968424006798676</v>
      </c>
      <c r="Z158" s="12">
        <f t="shared" si="72"/>
        <v>-0.18621925430613084</v>
      </c>
    </row>
    <row r="159" spans="1:31" hidden="1" outlineLevel="1" x14ac:dyDescent="0.3">
      <c r="D159" s="59" t="str">
        <f t="shared" si="70"/>
        <v>GDB</v>
      </c>
      <c r="E159" s="59" t="str">
        <f t="shared" si="70"/>
        <v>Ind</v>
      </c>
      <c r="F159" s="12">
        <f t="shared" ref="F159:Z159" si="73">F151/$Q151-1</f>
        <v>8.6169164264237708E-2</v>
      </c>
      <c r="G159" s="12">
        <f t="shared" si="73"/>
        <v>4.0051411159696793E-2</v>
      </c>
      <c r="H159" s="12">
        <f t="shared" si="73"/>
        <v>3.1884725714101059E-2</v>
      </c>
      <c r="I159" s="12">
        <f t="shared" si="73"/>
        <v>2.227686048398847E-2</v>
      </c>
      <c r="J159" s="12">
        <f t="shared" si="73"/>
        <v>6.9042761158080168E-3</v>
      </c>
      <c r="K159" s="12">
        <f t="shared" si="73"/>
        <v>-2.2231958527989537E-3</v>
      </c>
      <c r="L159" s="12">
        <f t="shared" si="73"/>
        <v>4.9827030697855434E-3</v>
      </c>
      <c r="M159" s="12">
        <f t="shared" si="73"/>
        <v>1.3149388515381277E-2</v>
      </c>
      <c r="N159" s="12">
        <f t="shared" si="73"/>
        <v>8.3454559003250939E-3</v>
      </c>
      <c r="O159" s="12">
        <f t="shared" si="73"/>
        <v>4.8212909339195864E-3</v>
      </c>
      <c r="P159" s="12">
        <f t="shared" si="73"/>
        <v>1.1124161155084966E-3</v>
      </c>
      <c r="Q159" s="12">
        <f t="shared" si="73"/>
        <v>0</v>
      </c>
      <c r="R159" s="12">
        <f t="shared" si="73"/>
        <v>-1.2567204823869749E-2</v>
      </c>
      <c r="S159" s="12">
        <f t="shared" si="73"/>
        <v>-2.7539031533288072E-2</v>
      </c>
      <c r="T159" s="12">
        <f t="shared" si="73"/>
        <v>-4.3628935099882749E-2</v>
      </c>
      <c r="U159" s="12">
        <f t="shared" si="73"/>
        <v>-6.1281522794001675E-2</v>
      </c>
      <c r="V159" s="12">
        <f t="shared" si="73"/>
        <v>-7.9715434605806212E-2</v>
      </c>
      <c r="W159" s="12">
        <f t="shared" si="73"/>
        <v>-9.9501096831337565E-2</v>
      </c>
      <c r="X159" s="12">
        <f t="shared" si="73"/>
        <v>-0.12036814245538019</v>
      </c>
      <c r="Y159" s="12">
        <f t="shared" si="73"/>
        <v>-0.14263080385166838</v>
      </c>
      <c r="Z159" s="12">
        <f t="shared" si="73"/>
        <v>-0.1666659159885393</v>
      </c>
    </row>
    <row r="160" spans="1:31" hidden="1" outlineLevel="1" x14ac:dyDescent="0.3">
      <c r="D160" s="59" t="str">
        <f t="shared" si="70"/>
        <v>Concept</v>
      </c>
      <c r="E160" s="59" t="str">
        <f t="shared" si="70"/>
        <v>Res</v>
      </c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>
        <f t="shared" ref="Q160:Z160" si="74">Q152/$Q152-1</f>
        <v>0</v>
      </c>
      <c r="R160" s="12">
        <f t="shared" si="74"/>
        <v>-7.4801394282172362E-3</v>
      </c>
      <c r="S160" s="12">
        <f t="shared" si="74"/>
        <v>-1.4969417753311731E-2</v>
      </c>
      <c r="T160" s="12">
        <f t="shared" si="74"/>
        <v>-2.4503301633587826E-2</v>
      </c>
      <c r="U160" s="12">
        <f t="shared" si="74"/>
        <v>-3.5372886493981848E-2</v>
      </c>
      <c r="V160" s="12">
        <f t="shared" si="74"/>
        <v>-4.8256099521922335E-2</v>
      </c>
      <c r="W160" s="12">
        <f t="shared" si="74"/>
        <v>-6.5834210280039551E-2</v>
      </c>
      <c r="X160" s="12">
        <f t="shared" si="74"/>
        <v>-9.0055605207422729E-2</v>
      </c>
      <c r="Y160" s="12">
        <f t="shared" si="74"/>
        <v>-0.1214461100105767</v>
      </c>
      <c r="Z160" s="12">
        <f t="shared" si="74"/>
        <v>-0.1636090559649046</v>
      </c>
    </row>
    <row r="161" spans="1:31" hidden="1" outlineLevel="1" x14ac:dyDescent="0.3">
      <c r="D161" s="59" t="str">
        <f t="shared" si="70"/>
        <v>Concept</v>
      </c>
      <c r="E161" s="59" t="str">
        <f t="shared" si="70"/>
        <v>Com</v>
      </c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>
        <f t="shared" ref="Q161:Z161" si="75">Q153/$Q153-1</f>
        <v>0</v>
      </c>
      <c r="R161" s="12">
        <f t="shared" si="75"/>
        <v>-2.2887603728759198E-2</v>
      </c>
      <c r="S161" s="12">
        <f t="shared" si="75"/>
        <v>-5.3759858769371616E-2</v>
      </c>
      <c r="T161" s="12">
        <f t="shared" si="75"/>
        <v>-9.9710012039983198E-2</v>
      </c>
      <c r="U161" s="12">
        <f t="shared" si="75"/>
        <v>-0.1548928428368781</v>
      </c>
      <c r="V161" s="12">
        <f t="shared" si="75"/>
        <v>-0.21749377016403326</v>
      </c>
      <c r="W161" s="12">
        <f t="shared" si="75"/>
        <v>-0.28539577706851416</v>
      </c>
      <c r="X161" s="12">
        <f t="shared" si="75"/>
        <v>-0.36103623918007044</v>
      </c>
      <c r="Y161" s="12">
        <f t="shared" si="75"/>
        <v>-0.43729531173519931</v>
      </c>
      <c r="Z161" s="12">
        <f t="shared" si="75"/>
        <v>-0.50736097449603057</v>
      </c>
    </row>
    <row r="162" spans="1:31" hidden="1" outlineLevel="1" x14ac:dyDescent="0.3">
      <c r="D162" s="59" t="str">
        <f t="shared" si="70"/>
        <v>Concept</v>
      </c>
      <c r="E162" s="59" t="str">
        <f t="shared" si="70"/>
        <v>Ind</v>
      </c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>
        <f t="shared" ref="Q162:Z162" si="76">Q154/$Q154-1</f>
        <v>0</v>
      </c>
      <c r="R162" s="12">
        <f t="shared" si="76"/>
        <v>-6.9294547085002489E-2</v>
      </c>
      <c r="S162" s="12">
        <f t="shared" si="76"/>
        <v>-0.16089400074954407</v>
      </c>
      <c r="T162" s="12">
        <f t="shared" si="76"/>
        <v>-0.25073234081905715</v>
      </c>
      <c r="U162" s="12">
        <f t="shared" si="76"/>
        <v>-0.29103547441118305</v>
      </c>
      <c r="V162" s="12">
        <f t="shared" si="76"/>
        <v>-0.31664072229483409</v>
      </c>
      <c r="W162" s="12">
        <f t="shared" si="76"/>
        <v>-0.3392352917345236</v>
      </c>
      <c r="X162" s="12">
        <f t="shared" si="76"/>
        <v>-0.35599965710025683</v>
      </c>
      <c r="Y162" s="12">
        <f t="shared" si="76"/>
        <v>-0.37100514166131116</v>
      </c>
      <c r="Z162" s="12">
        <f t="shared" si="76"/>
        <v>-0.38674903232424385</v>
      </c>
    </row>
    <row r="163" spans="1:31" hidden="1" outlineLevel="1" x14ac:dyDescent="0.3"/>
    <row r="164" spans="1:31" hidden="1" outlineLevel="1" x14ac:dyDescent="0.3">
      <c r="B164" t="str">
        <f>"Movement in "&amp;B149&amp;IF($C$149="All"," across all GDBs"," for "&amp;$C$149)&amp;" relative to 2024"</f>
        <v>Movement in ICPs across all GDBs relative to 2024</v>
      </c>
    </row>
    <row r="165" spans="1:31" hidden="1" outlineLevel="1" x14ac:dyDescent="0.3"/>
    <row r="166" spans="1:31" hidden="1" outlineLevel="1" x14ac:dyDescent="0.3"/>
    <row r="167" spans="1:31" hidden="1" outlineLevel="1" x14ac:dyDescent="0.3"/>
    <row r="168" spans="1:31" hidden="1" outlineLevel="1" x14ac:dyDescent="0.3"/>
    <row r="169" spans="1:31" hidden="1" outlineLevel="1" x14ac:dyDescent="0.3"/>
    <row r="170" spans="1:31" hidden="1" outlineLevel="1" x14ac:dyDescent="0.3"/>
    <row r="171" spans="1:31" hidden="1" outlineLevel="1" x14ac:dyDescent="0.3"/>
    <row r="172" spans="1:31" hidden="1" outlineLevel="1" x14ac:dyDescent="0.3"/>
    <row r="173" spans="1:31" hidden="1" outlineLevel="1" x14ac:dyDescent="0.3"/>
    <row r="174" spans="1:31" collapsed="1" x14ac:dyDescent="0.3"/>
    <row r="175" spans="1:31" x14ac:dyDescent="0.3">
      <c r="A175" s="9" t="s">
        <v>90</v>
      </c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</row>
    <row r="176" spans="1:31" hidden="1" outlineLevel="1" x14ac:dyDescent="0.3">
      <c r="A176" s="82" t="s">
        <v>65</v>
      </c>
    </row>
    <row r="177" spans="1:6" hidden="1" outlineLevel="1" x14ac:dyDescent="0.3"/>
    <row r="178" spans="1:6" hidden="1" outlineLevel="1" x14ac:dyDescent="0.3">
      <c r="B178" t="s">
        <v>12</v>
      </c>
      <c r="C178" t="s">
        <v>14</v>
      </c>
      <c r="D178" t="s">
        <v>16</v>
      </c>
      <c r="E178" t="s">
        <v>19</v>
      </c>
      <c r="F178" t="s">
        <v>21</v>
      </c>
    </row>
    <row r="179" spans="1:6" hidden="1" outlineLevel="1" x14ac:dyDescent="0.3">
      <c r="A179" t="s">
        <v>2</v>
      </c>
      <c r="B179" s="92" cm="1">
        <f t="array" ref="B179">_xlfn.LET(_xlpm.x,IFERROR(_xlfn.XMATCH("GDB"&amp;$A$176&amp;B$178&amp;$A179&amp;"All",$A$2:$A$108&amp;$B$2:$B$108&amp;$C$2:$C$108&amp;$E$2:$E$108&amp;$D$2:$D$108),_xlfn.XMATCH("GDB"&amp;$A$176&amp;B$178&amp;$A179,$A$2:$A$108&amp;$B$2:$B$108&amp;$C$2:$C$108&amp;$E$2:$E$108)),INDEX($Q$2:$Q$108,_xlpm.x))/1000</f>
        <v>2.3262851520212018</v>
      </c>
      <c r="C179" s="92" cm="1">
        <f t="array" ref="C179">_xlfn.LET(_xlpm.x,IFERROR(_xlfn.XMATCH("GDB"&amp;$A$176&amp;C$178&amp;$A179&amp;"All",$A$2:$A$108&amp;$B$2:$B$108&amp;$C$2:$C$108&amp;$E$2:$E$108&amp;$D$2:$D$108),_xlfn.XMATCH("GDB"&amp;$A$176&amp;C$178&amp;$A179,$A$2:$A$108&amp;$B$2:$B$108&amp;$C$2:$C$108&amp;$E$2:$E$108)),INDEX($Q$2:$Q$108,_xlpm.x))/1000</f>
        <v>1.2434499999999999</v>
      </c>
      <c r="D179" s="92" cm="1">
        <f t="array" ref="D179">_xlfn.LET(_xlpm.x,IFERROR(_xlfn.XMATCH("GDB"&amp;$A$176&amp;D$178&amp;$A179&amp;"All",$A$2:$A$108&amp;$B$2:$B$108&amp;$C$2:$C$108&amp;$E$2:$E$108&amp;$D$2:$D$108),_xlfn.XMATCH("GDB"&amp;$A$176&amp;D$178&amp;$A179,$A$2:$A$108&amp;$B$2:$B$108&amp;$C$2:$C$108&amp;$E$2:$E$108)),INDEX($Q$2:$Q$108,_xlpm.x))/1000</f>
        <v>3.0196170000000002</v>
      </c>
      <c r="E179" s="92" cm="1">
        <f t="array" ref="E179">_xlfn.LET(_xlpm.x,IFERROR(_xlfn.XMATCH("GDB"&amp;$A$176&amp;E$178&amp;$A179&amp;"All",$A$2:$A$108&amp;$B$2:$B$108&amp;$C$2:$C$108&amp;$E$2:$E$108&amp;$D$2:$D$108),_xlfn.XMATCH("GDB"&amp;$A$176&amp;E$178&amp;$A179,$A$2:$A$108&amp;$B$2:$B$108&amp;$C$2:$C$108&amp;$E$2:$E$108)),INDEX($Q$2:$Q$108,_xlpm.x))/1000</f>
        <v>0.2263264972959895</v>
      </c>
      <c r="F179" s="92" cm="1">
        <f t="array" ref="F179">_xlfn.LET(_xlpm.x,IFERROR(_xlfn.XMATCH("GDB"&amp;$A$176&amp;F$178&amp;$A179&amp;"All",$A$2:$A$108&amp;$B$2:$B$108&amp;$C$2:$C$108&amp;$E$2:$E$108&amp;$D$2:$D$108),_xlfn.XMATCH("GDB"&amp;$A$176&amp;F$178&amp;$A179,$A$2:$A$108&amp;$B$2:$B$108&amp;$C$2:$C$108&amp;$E$2:$E$108)),INDEX($Q$2:$Q$108,_xlpm.x))/1000</f>
        <v>6.8156786493171913</v>
      </c>
    </row>
    <row r="180" spans="1:6" hidden="1" outlineLevel="1" x14ac:dyDescent="0.3">
      <c r="A180" t="s">
        <v>3</v>
      </c>
      <c r="B180" s="92" cm="1">
        <f t="array" ref="B180">_xlfn.LET(_xlpm.x,IFERROR(_xlfn.XMATCH("GDB"&amp;$A$176&amp;B$178&amp;$A180&amp;"All",$A$2:$A$108&amp;$B$2:$B$108&amp;$C$2:$C$108&amp;$E$2:$E$108&amp;$D$2:$D$108),_xlfn.XMATCH("GDB"&amp;$A$176&amp;B$178&amp;$A180,$A$2:$A$108&amp;$B$2:$B$108&amp;$C$2:$C$108&amp;$E$2:$E$108)),INDEX($Q$2:$Q$108,_xlpm.x))/1000</f>
        <v>3.2359779916335749</v>
      </c>
      <c r="C180" s="92" cm="1">
        <f t="array" ref="C180">_xlfn.LET(_xlpm.x,IFERROR(_xlfn.XMATCH("GDB"&amp;$A$176&amp;C$178&amp;$A180&amp;"All",$A$2:$A$108&amp;$B$2:$B$108&amp;$C$2:$C$108&amp;$E$2:$E$108&amp;$D$2:$D$108),_xlfn.XMATCH("GDB"&amp;$A$176&amp;C$178&amp;$A180,$A$2:$A$108&amp;$B$2:$B$108&amp;$C$2:$C$108&amp;$E$2:$E$108)),INDEX($Q$2:$Q$108,_xlpm.x))/1000</f>
        <v>1.5623780000000003</v>
      </c>
      <c r="D180" s="92" cm="1">
        <f t="array" ref="D180">_xlfn.LET(_xlpm.x,IFERROR(_xlfn.XMATCH("GDB"&amp;$A$176&amp;D$178&amp;$A180&amp;"All",$A$2:$A$108&amp;$B$2:$B$108&amp;$C$2:$C$108&amp;$E$2:$E$108&amp;$D$2:$D$108),_xlfn.XMATCH("GDB"&amp;$A$176&amp;D$178&amp;$A180,$A$2:$A$108&amp;$B$2:$B$108&amp;$C$2:$C$108&amp;$E$2:$E$108)),INDEX($Q$2:$Q$108,_xlpm.x))/1000</f>
        <v>1.6460950000000001</v>
      </c>
      <c r="E180" s="92" cm="1">
        <f t="array" ref="E180">_xlfn.LET(_xlpm.x,IFERROR(_xlfn.XMATCH("GDB"&amp;$A$176&amp;E$178&amp;$A180&amp;"All",$A$2:$A$108&amp;$B$2:$B$108&amp;$C$2:$C$108&amp;$E$2:$E$108&amp;$D$2:$D$108),_xlfn.XMATCH("GDB"&amp;$A$176&amp;E$178&amp;$A180,$A$2:$A$108&amp;$B$2:$B$108&amp;$C$2:$C$108&amp;$E$2:$E$108)),INDEX($Q$2:$Q$108,_xlpm.x))/1000</f>
        <v>0.14047053978383342</v>
      </c>
      <c r="F180" s="92" cm="1">
        <f t="array" ref="F180">_xlfn.LET(_xlpm.x,IFERROR(_xlfn.XMATCH("GDB"&amp;$A$176&amp;F$178&amp;$A180&amp;"All",$A$2:$A$108&amp;$B$2:$B$108&amp;$C$2:$C$108&amp;$E$2:$E$108&amp;$D$2:$D$108),_xlfn.XMATCH("GDB"&amp;$A$176&amp;F$178&amp;$A180,$A$2:$A$108&amp;$B$2:$B$108&amp;$C$2:$C$108&amp;$E$2:$E$108)),INDEX($Q$2:$Q$108,_xlpm.x))/1000</f>
        <v>6.5849215314174092</v>
      </c>
    </row>
    <row r="181" spans="1:6" hidden="1" outlineLevel="1" x14ac:dyDescent="0.3">
      <c r="A181" t="s">
        <v>4</v>
      </c>
      <c r="B181" s="92" cm="1">
        <f t="array" ref="B181">_xlfn.LET(_xlpm.x,IFERROR(_xlfn.XMATCH("GDB"&amp;$A$176&amp;B$178&amp;$A181&amp;"All",$A$2:$A$108&amp;$B$2:$B$108&amp;$C$2:$C$108&amp;$E$2:$E$108&amp;$D$2:$D$108),_xlfn.XMATCH("GDB"&amp;$A$176&amp;B$178&amp;$A181,$A$2:$A$108&amp;$B$2:$B$108&amp;$C$2:$C$108&amp;$E$2:$E$108)),INDEX($Q$2:$Q$108,_xlpm.x))/1000</f>
        <v>7.0858666065952169</v>
      </c>
      <c r="C181" s="92" cm="1">
        <f t="array" ref="C181">_xlfn.LET(_xlpm.x,IFERROR(_xlfn.XMATCH("GDB"&amp;$A$176&amp;C$178&amp;$A181&amp;"All",$A$2:$A$108&amp;$B$2:$B$108&amp;$C$2:$C$108&amp;$E$2:$E$108&amp;$D$2:$D$108),_xlfn.XMATCH("GDB"&amp;$A$176&amp;C$178&amp;$A181,$A$2:$A$108&amp;$B$2:$B$108&amp;$C$2:$C$108&amp;$E$2:$E$108)),INDEX($Q$2:$Q$108,_xlpm.x))/1000</f>
        <v>5.9671950000000002</v>
      </c>
      <c r="D181" s="92" cm="1">
        <f t="array" ref="D181">_xlfn.LET(_xlpm.x,IFERROR(_xlfn.XMATCH("GDB"&amp;$A$176&amp;D$178&amp;$A181&amp;"All",$A$2:$A$108&amp;$B$2:$B$108&amp;$C$2:$C$108&amp;$E$2:$E$108&amp;$D$2:$D$108),_xlfn.XMATCH("GDB"&amp;$A$176&amp;D$178&amp;$A181,$A$2:$A$108&amp;$B$2:$B$108&amp;$C$2:$C$108&amp;$E$2:$E$108)),INDEX($Q$2:$Q$108,_xlpm.x))/1000</f>
        <v>3.55165</v>
      </c>
      <c r="E181" s="92" cm="1">
        <f t="array" ref="E181">_xlfn.LET(_xlpm.x,IFERROR(_xlfn.XMATCH("GDB"&amp;$A$176&amp;E$178&amp;$A181&amp;"All",$A$2:$A$108&amp;$B$2:$B$108&amp;$C$2:$C$108&amp;$E$2:$E$108&amp;$D$2:$D$108),_xlfn.XMATCH("GDB"&amp;$A$176&amp;E$178&amp;$A181,$A$2:$A$108&amp;$B$2:$B$108&amp;$C$2:$C$108&amp;$E$2:$E$108)),INDEX($Q$2:$Q$108,_xlpm.x))/1000</f>
        <v>0.8432907894157271</v>
      </c>
      <c r="F181" s="92" cm="1">
        <f t="array" ref="F181">_xlfn.LET(_xlpm.x,IFERROR(_xlfn.XMATCH("GDB"&amp;$A$176&amp;F$178&amp;$A181&amp;"All",$A$2:$A$108&amp;$B$2:$B$108&amp;$C$2:$C$108&amp;$E$2:$E$108&amp;$D$2:$D$108),_xlfn.XMATCH("GDB"&amp;$A$176&amp;F$178&amp;$A181,$A$2:$A$108&amp;$B$2:$B$108&amp;$C$2:$C$108&amp;$E$2:$E$108)),INDEX($Q$2:$Q$108,_xlpm.x))/1000</f>
        <v>17.448002396010942</v>
      </c>
    </row>
    <row r="182" spans="1:6" hidden="1" outlineLevel="1" x14ac:dyDescent="0.3">
      <c r="A182" t="s">
        <v>22</v>
      </c>
      <c r="B182" s="92" cm="1">
        <f t="array" ref="B182">_xlfn.LET(_xlpm.x,IFERROR(_xlfn.XMATCH("GDB"&amp;$A$176&amp;B$178&amp;$A182&amp;"All",$A$2:$A$108&amp;$B$2:$B$108&amp;$C$2:$C$108&amp;$E$2:$E$108&amp;$D$2:$D$108),_xlfn.XMATCH("GDB"&amp;$A$176&amp;B$178&amp;$A182,$A$2:$A$108&amp;$B$2:$B$108&amp;$C$2:$C$108&amp;$E$2:$E$108)),INDEX($Q$2:$Q$108,_xlpm.x))/1000</f>
        <v>12.648129750249993</v>
      </c>
      <c r="C182" s="92" cm="1">
        <f t="array" ref="C182">_xlfn.LET(_xlpm.x,IFERROR(_xlfn.XMATCH("GDB"&amp;$A$176&amp;C$178&amp;$A182&amp;"All",$A$2:$A$108&amp;$B$2:$B$108&amp;$C$2:$C$108&amp;$E$2:$E$108&amp;$D$2:$D$108),_xlfn.XMATCH("GDB"&amp;$A$176&amp;C$178&amp;$A182,$A$2:$A$108&amp;$B$2:$B$108&amp;$C$2:$C$108&amp;$E$2:$E$108)),INDEX($Q$2:$Q$108,_xlpm.x))/1000</f>
        <v>8.7730230000000002</v>
      </c>
      <c r="D182" s="92" cm="1">
        <f t="array" ref="D182">_xlfn.LET(_xlpm.x,IFERROR(_xlfn.XMATCH("GDB"&amp;$A$176&amp;D$178&amp;$A182&amp;"All",$A$2:$A$108&amp;$B$2:$B$108&amp;$C$2:$C$108&amp;$E$2:$E$108&amp;$D$2:$D$108),_xlfn.XMATCH("GDB"&amp;$A$176&amp;D$178&amp;$A182,$A$2:$A$108&amp;$B$2:$B$108&amp;$C$2:$C$108&amp;$E$2:$E$108)),INDEX($Q$2:$Q$108,_xlpm.x))/1000</f>
        <v>8.2173620000000014</v>
      </c>
      <c r="E182" s="92" cm="1">
        <f t="array" ref="E182">_xlfn.LET(_xlpm.x,IFERROR(_xlfn.XMATCH("GDB"&amp;$A$176&amp;E$178&amp;$A182&amp;"All",$A$2:$A$108&amp;$B$2:$B$108&amp;$C$2:$C$108&amp;$E$2:$E$108&amp;$D$2:$D$108),_xlfn.XMATCH("GDB"&amp;$A$176&amp;E$178&amp;$A182,$A$2:$A$108&amp;$B$2:$B$108&amp;$C$2:$C$108&amp;$E$2:$E$108)),INDEX($Q$2:$Q$108,_xlpm.x))/1000</f>
        <v>1.2100878264955499</v>
      </c>
      <c r="F182" s="92" cm="1">
        <f t="array" ref="F182">_xlfn.LET(_xlpm.x,IFERROR(_xlfn.XMATCH("GDB"&amp;$A$176&amp;F$178&amp;$A182&amp;"All",$A$2:$A$108&amp;$B$2:$B$108&amp;$C$2:$C$108&amp;$E$2:$E$108&amp;$D$2:$D$108),_xlfn.XMATCH("GDB"&amp;$A$176&amp;F$178&amp;$A182,$A$2:$A$108&amp;$B$2:$B$108&amp;$C$2:$C$108&amp;$E$2:$E$108)),INDEX($Q$2:$Q$108,_xlpm.x))/1000</f>
        <v>30.848602576745542</v>
      </c>
    </row>
    <row r="183" spans="1:6" hidden="1" outlineLevel="1" x14ac:dyDescent="0.3">
      <c r="C183" s="12">
        <f>C182/$B182</f>
        <v>0.69362215388615855</v>
      </c>
      <c r="D183" s="12">
        <f>D182/$B182</f>
        <v>0.6496898879328451</v>
      </c>
      <c r="E183" s="12">
        <f>E182/$B182</f>
        <v>9.5673261611791446E-2</v>
      </c>
    </row>
    <row r="184" spans="1:6" hidden="1" outlineLevel="1" x14ac:dyDescent="0.3"/>
    <row r="185" spans="1:6" hidden="1" outlineLevel="1" x14ac:dyDescent="0.3"/>
    <row r="186" spans="1:6" hidden="1" outlineLevel="1" x14ac:dyDescent="0.3"/>
    <row r="187" spans="1:6" hidden="1" outlineLevel="1" x14ac:dyDescent="0.3"/>
    <row r="188" spans="1:6" hidden="1" outlineLevel="1" x14ac:dyDescent="0.3"/>
    <row r="189" spans="1:6" hidden="1" outlineLevel="1" x14ac:dyDescent="0.3"/>
    <row r="190" spans="1:6" hidden="1" outlineLevel="1" x14ac:dyDescent="0.3"/>
    <row r="191" spans="1:6" hidden="1" outlineLevel="1" x14ac:dyDescent="0.3"/>
    <row r="192" spans="1:6" hidden="1" outlineLevel="1" x14ac:dyDescent="0.3"/>
    <row r="193" spans="1:31" hidden="1" outlineLevel="1" x14ac:dyDescent="0.3"/>
    <row r="194" spans="1:31" hidden="1" outlineLevel="1" x14ac:dyDescent="0.3"/>
    <row r="195" spans="1:31" collapsed="1" x14ac:dyDescent="0.3"/>
    <row r="196" spans="1:31" x14ac:dyDescent="0.3">
      <c r="A196" s="9" t="s">
        <v>91</v>
      </c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</row>
    <row r="197" spans="1:31" hidden="1" outlineLevel="1" x14ac:dyDescent="0.3">
      <c r="F197" s="52">
        <f>F$2</f>
        <v>2013</v>
      </c>
      <c r="G197" s="52">
        <f t="shared" ref="G197:Z197" si="77">G$2</f>
        <v>2014</v>
      </c>
      <c r="H197" s="52">
        <f t="shared" si="77"/>
        <v>2015</v>
      </c>
      <c r="I197" s="52">
        <f t="shared" si="77"/>
        <v>2016</v>
      </c>
      <c r="J197" s="52">
        <f t="shared" si="77"/>
        <v>2017</v>
      </c>
      <c r="K197" s="52">
        <f t="shared" si="77"/>
        <v>2018</v>
      </c>
      <c r="L197" s="52">
        <f t="shared" si="77"/>
        <v>2019</v>
      </c>
      <c r="M197" s="52">
        <f t="shared" si="77"/>
        <v>2020</v>
      </c>
      <c r="N197" s="52">
        <f t="shared" si="77"/>
        <v>2021</v>
      </c>
      <c r="O197" s="52">
        <f t="shared" si="77"/>
        <v>2022</v>
      </c>
      <c r="P197" s="52">
        <f t="shared" si="77"/>
        <v>2023</v>
      </c>
      <c r="Q197" s="52">
        <f t="shared" si="77"/>
        <v>2024</v>
      </c>
      <c r="R197" s="52">
        <f t="shared" si="77"/>
        <v>2025</v>
      </c>
      <c r="S197" s="52">
        <f t="shared" si="77"/>
        <v>2026</v>
      </c>
      <c r="T197" s="52">
        <f t="shared" si="77"/>
        <v>2027</v>
      </c>
      <c r="U197" s="52">
        <f t="shared" si="77"/>
        <v>2028</v>
      </c>
      <c r="V197" s="52">
        <f t="shared" si="77"/>
        <v>2029</v>
      </c>
      <c r="W197" s="52">
        <f t="shared" si="77"/>
        <v>2030</v>
      </c>
      <c r="X197" s="52">
        <f t="shared" si="77"/>
        <v>2031</v>
      </c>
      <c r="Y197" s="52">
        <f t="shared" si="77"/>
        <v>2032</v>
      </c>
      <c r="Z197" s="52">
        <f t="shared" si="77"/>
        <v>2033</v>
      </c>
    </row>
    <row r="198" spans="1:31" hidden="1" outlineLevel="1" x14ac:dyDescent="0.3">
      <c r="B198" s="82" t="s">
        <v>66</v>
      </c>
      <c r="C198" s="82" t="s">
        <v>21</v>
      </c>
      <c r="D198" t="s">
        <v>92</v>
      </c>
      <c r="E198" t="s">
        <v>2</v>
      </c>
      <c r="F198" s="92" cm="1">
        <f t="array" ref="F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F$2:F$108,_xlpm.x))/1000</f>
        <v>256.93650000000002</v>
      </c>
      <c r="G198" s="92" cm="1">
        <f t="array" ref="G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G$2:G$108,_xlpm.x))/1000</f>
        <v>259.30975000000001</v>
      </c>
      <c r="H198" s="92" cm="1">
        <f t="array" ref="H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H$2:H$108,_xlpm.x))/1000</f>
        <v>264.15525000000002</v>
      </c>
      <c r="I198" s="92" cm="1">
        <f t="array" ref="I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I$2:I$108,_xlpm.x))/1000</f>
        <v>267.15449999999998</v>
      </c>
      <c r="J198" s="92" cm="1">
        <f t="array" ref="J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J$2:J$108,_xlpm.x))/1000</f>
        <v>271.11250000000001</v>
      </c>
      <c r="K198" s="92" cm="1">
        <f t="array" ref="K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K$2:K$108,_xlpm.x))/1000</f>
        <v>275.94175000000001</v>
      </c>
      <c r="L198" s="92" cm="1">
        <f t="array" ref="L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L$2:L$108,_xlpm.x))/1000</f>
        <v>280.77800000000002</v>
      </c>
      <c r="M198" s="92" cm="1">
        <f t="array" ref="M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M$2:M$108,_xlpm.x))/1000</f>
        <v>285.76100000000002</v>
      </c>
      <c r="N198" s="92" cm="1">
        <f t="array" ref="N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N$2:N$108,_xlpm.x))/1000</f>
        <v>290.53571699999998</v>
      </c>
      <c r="O198" s="92" cm="1">
        <f t="array" ref="O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O$2:O$108,_xlpm.x))/1000</f>
        <v>294.27535574999996</v>
      </c>
      <c r="P198" s="92" cm="1">
        <f t="array" ref="P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P$2:P$108,_xlpm.x))/1000</f>
        <v>296.97141935893757</v>
      </c>
      <c r="Q198" s="92" cm="1">
        <f t="array" ref="Q198">_xlfn.LET(_xlpm.x,IFERROR(_xlfn.XMATCH(IF($D198="Actual","GDB",$D198)&amp;$B198&amp;$C198&amp;$E198&amp;"All",$A$2:$A$108&amp;$B$2:$B$108&amp;$C$2:$C$108&amp;$E$2:$E$108&amp;$D$2:$D$108),_xlfn.XMATCH(IF($D198="Actual","GDB",$D198)&amp;$B198&amp;$C198&amp;$E198,$A$2:$A$108&amp;$B$2:$B$108&amp;$C$2:$C$108&amp;$E$2:$E$108)),INDEX(Q$2:Q$108,_xlpm.x))/1000</f>
        <v>298.29640298156448</v>
      </c>
      <c r="R198" s="92"/>
      <c r="S198" s="92"/>
      <c r="T198" s="92"/>
      <c r="U198" s="92"/>
      <c r="V198" s="92"/>
      <c r="W198" s="92"/>
      <c r="X198" s="92"/>
      <c r="Y198" s="92"/>
      <c r="Z198" s="92"/>
    </row>
    <row r="199" spans="1:31" hidden="1" outlineLevel="1" x14ac:dyDescent="0.3">
      <c r="B199" t="str">
        <f t="shared" ref="B199:C199" si="78">B198</f>
        <v>ICPs</v>
      </c>
      <c r="C199" t="str">
        <f t="shared" si="78"/>
        <v>All</v>
      </c>
      <c r="D199" t="s">
        <v>81</v>
      </c>
      <c r="E199" t="s">
        <v>2</v>
      </c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 cm="1">
        <f t="array" ref="Q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Q$2:Q$108,_xlpm.x))/1000</f>
        <v>298.29640298156448</v>
      </c>
      <c r="R199" s="92" cm="1">
        <f t="array" ref="R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R$2:R$108,_xlpm.x))/1000</f>
        <v>296.06510429632669</v>
      </c>
      <c r="S199" s="92" cm="1">
        <f t="array" ref="S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S$2:S$108,_xlpm.x))/1000</f>
        <v>293.83107951102323</v>
      </c>
      <c r="T199" s="92" cm="1">
        <f t="array" ref="T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T$2:T$108,_xlpm.x))/1000</f>
        <v>290.98715624309295</v>
      </c>
      <c r="U199" s="92" cm="1">
        <f t="array" ref="U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U$2:U$108,_xlpm.x))/1000</f>
        <v>287.74479817733453</v>
      </c>
      <c r="V199" s="92" cm="1">
        <f t="array" ref="V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V$2:V$108,_xlpm.x))/1000</f>
        <v>283.90178207225466</v>
      </c>
      <c r="W199" s="92" cm="1">
        <f t="array" ref="W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W$2:W$108,_xlpm.x))/1000</f>
        <v>278.65829486189676</v>
      </c>
      <c r="X199" s="92" cm="1">
        <f t="array" ref="X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X$2:X$108,_xlpm.x))/1000</f>
        <v>271.43313987986244</v>
      </c>
      <c r="Y199" s="92" cm="1">
        <f t="array" ref="Y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Y$2:Y$108,_xlpm.x))/1000</f>
        <v>262.06946520930609</v>
      </c>
      <c r="Z199" s="92" cm="1">
        <f t="array" ref="Z199">_xlfn.LET(_xlpm.x,IFERROR(_xlfn.XMATCH(IF($D199="Actual","GDB",$D199)&amp;$B199&amp;$C199&amp;$E199&amp;"All",$A$2:$A$108&amp;$B$2:$B$108&amp;$C$2:$C$108&amp;$E$2:$E$108&amp;$D$2:$D$108),_xlfn.XMATCH(IF($D199="Actual","GDB",$D199)&amp;$B199&amp;$C199&amp;$E199,$A$2:$A$108&amp;$B$2:$B$108&amp;$C$2:$C$108&amp;$E$2:$E$108)),INDEX(Z$2:Z$108,_xlpm.x))/1000</f>
        <v>249.49241009202396</v>
      </c>
    </row>
    <row r="200" spans="1:31" hidden="1" outlineLevel="1" x14ac:dyDescent="0.3">
      <c r="B200" t="str">
        <f t="shared" ref="B200:B207" si="79">B199</f>
        <v>ICPs</v>
      </c>
      <c r="C200" t="str">
        <f t="shared" ref="C200:C207" si="80">C199</f>
        <v>All</v>
      </c>
      <c r="D200" t="s">
        <v>82</v>
      </c>
      <c r="E200" t="s">
        <v>2</v>
      </c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 cm="1">
        <f t="array" ref="Q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Q$2:Q$108,_xlpm.x))/1000</f>
        <v>298.29640298156448</v>
      </c>
      <c r="R200" s="92" cm="1">
        <f t="array" ref="R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R$2:R$108,_xlpm.x))/1000</f>
        <v>298.03755065669782</v>
      </c>
      <c r="S200" s="92" cm="1">
        <f t="array" ref="S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S$2:S$108,_xlpm.x))/1000</f>
        <v>296.93659709403209</v>
      </c>
      <c r="T200" s="92" cm="1">
        <f t="array" ref="T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T$2:T$108,_xlpm.x))/1000</f>
        <v>295.37775575002968</v>
      </c>
      <c r="U200" s="92" cm="1">
        <f t="array" ref="U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U$2:U$108,_xlpm.x))/1000</f>
        <v>293.22200772884679</v>
      </c>
      <c r="V200" s="92" cm="1">
        <f t="array" ref="V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V$2:V$108,_xlpm.x))/1000</f>
        <v>290.70999067449503</v>
      </c>
      <c r="W200" s="92" cm="1">
        <f t="array" ref="W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W$2:W$108,_xlpm.x))/1000</f>
        <v>287.6535965271903</v>
      </c>
      <c r="X200" s="92" cm="1">
        <f t="array" ref="X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X$2:X$108,_xlpm.x))/1000</f>
        <v>284.13986894196125</v>
      </c>
      <c r="Y200" s="92" cm="1">
        <f t="array" ref="Y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Y$2:Y$108,_xlpm.x))/1000</f>
        <v>280.0653938667985</v>
      </c>
      <c r="Z200" s="92" cm="1">
        <f t="array" ref="Z200">_xlfn.LET(_xlpm.x,IFERROR(_xlfn.XMATCH(IF($D200="Actual","GDB",$D200)&amp;$B200&amp;$C200&amp;$E200&amp;"All",$A$2:$A$108&amp;$B$2:$B$108&amp;$C$2:$C$108&amp;$E$2:$E$108&amp;$D$2:$D$108),_xlfn.XMATCH(IF($D200="Actual","GDB",$D200)&amp;$B200&amp;$C200&amp;$E200,$A$2:$A$108&amp;$B$2:$B$108&amp;$C$2:$C$108&amp;$E$2:$E$108)),INDEX(Z$2:Z$108,_xlpm.x))/1000</f>
        <v>275.30414812429206</v>
      </c>
    </row>
    <row r="201" spans="1:31" hidden="1" outlineLevel="1" x14ac:dyDescent="0.3">
      <c r="B201" t="str">
        <f t="shared" si="79"/>
        <v>ICPs</v>
      </c>
      <c r="C201" t="str">
        <f t="shared" si="80"/>
        <v>All</v>
      </c>
      <c r="D201" t="str">
        <f>D198</f>
        <v>Actual</v>
      </c>
      <c r="E201" t="s">
        <v>3</v>
      </c>
      <c r="F201" s="92" cm="1">
        <f t="array" ref="F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F$2:F$108,_xlpm.x))/1000</f>
        <v>12.12725</v>
      </c>
      <c r="G201" s="92" cm="1">
        <f t="array" ref="G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G$2:G$108,_xlpm.x))/1000</f>
        <v>12.296250000000001</v>
      </c>
      <c r="H201" s="92" cm="1">
        <f t="array" ref="H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H$2:H$108,_xlpm.x))/1000</f>
        <v>12.536</v>
      </c>
      <c r="I201" s="92" cm="1">
        <f t="array" ref="I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I$2:I$108,_xlpm.x))/1000</f>
        <v>12.7065</v>
      </c>
      <c r="J201" s="92" cm="1">
        <f t="array" ref="J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J$2:J$108,_xlpm.x))/1000</f>
        <v>12.901999999999999</v>
      </c>
      <c r="K201" s="92" cm="1">
        <f t="array" ref="K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K$2:K$108,_xlpm.x))/1000</f>
        <v>13.062749999999999</v>
      </c>
      <c r="L201" s="92" cm="1">
        <f t="array" ref="L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L$2:L$108,_xlpm.x))/1000</f>
        <v>13.163</v>
      </c>
      <c r="M201" s="92" cm="1">
        <f t="array" ref="M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M$2:M$108,_xlpm.x))/1000</f>
        <v>13.1755</v>
      </c>
      <c r="N201" s="92" cm="1">
        <f t="array" ref="N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N$2:N$108,_xlpm.x))/1000</f>
        <v>13.17197</v>
      </c>
      <c r="O201" s="92" cm="1">
        <f t="array" ref="O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O$2:O$108,_xlpm.x))/1000</f>
        <v>13.135551250000001</v>
      </c>
      <c r="P201" s="92" cm="1">
        <f t="array" ref="P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P$2:P$108,_xlpm.x))/1000</f>
        <v>13.078817220588235</v>
      </c>
      <c r="Q201" s="92" cm="1">
        <f t="array" ref="Q201">_xlfn.LET(_xlpm.x,IFERROR(_xlfn.XMATCH(IF($D201="Actual","GDB",$D201)&amp;$B201&amp;$C201&amp;$E201&amp;"All",$A$2:$A$108&amp;$B$2:$B$108&amp;$C$2:$C$108&amp;$E$2:$E$108&amp;$D$2:$D$108),_xlfn.XMATCH(IF($D201="Actual","GDB",$D201)&amp;$B201&amp;$C201&amp;$E201,$A$2:$A$108&amp;$B$2:$B$108&amp;$C$2:$C$108&amp;$E$2:$E$108)),INDEX(Q$2:Q$108,_xlpm.x))/1000</f>
        <v>13.02999441752174</v>
      </c>
      <c r="R201" s="92"/>
      <c r="S201" s="92"/>
      <c r="T201" s="92"/>
      <c r="U201" s="92"/>
      <c r="V201" s="92"/>
      <c r="W201" s="92"/>
      <c r="X201" s="92"/>
      <c r="Y201" s="92"/>
      <c r="Z201" s="92"/>
    </row>
    <row r="202" spans="1:31" hidden="1" outlineLevel="1" x14ac:dyDescent="0.3">
      <c r="B202" t="str">
        <f t="shared" si="79"/>
        <v>ICPs</v>
      </c>
      <c r="C202" t="str">
        <f t="shared" si="80"/>
        <v>All</v>
      </c>
      <c r="D202" t="str">
        <f t="shared" ref="D202:D209" si="81">D199</f>
        <v>Concept</v>
      </c>
      <c r="E202" t="s">
        <v>3</v>
      </c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 cm="1">
        <f t="array" ref="Q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Q$2:Q$108,_xlpm.x))/1000</f>
        <v>13.02999441752174</v>
      </c>
      <c r="R202" s="92" cm="1">
        <f t="array" ref="R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R$2:R$108,_xlpm.x))/1000</f>
        <v>12.731769068705558</v>
      </c>
      <c r="S202" s="92" cm="1">
        <f t="array" ref="S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S$2:S$108,_xlpm.x))/1000</f>
        <v>12.329503757870071</v>
      </c>
      <c r="T202" s="92" cm="1">
        <f t="array" ref="T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T$2:T$108,_xlpm.x))/1000</f>
        <v>11.730773517269734</v>
      </c>
      <c r="U202" s="92" cm="1">
        <f t="array" ref="U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U$2:U$108,_xlpm.x))/1000</f>
        <v>11.011741540043147</v>
      </c>
      <c r="V202" s="92" cm="1">
        <f t="array" ref="V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V$2:V$108,_xlpm.x))/1000</f>
        <v>10.19605180643863</v>
      </c>
      <c r="W202" s="92" cm="1">
        <f t="array" ref="W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W$2:W$108,_xlpm.x))/1000</f>
        <v>9.3112890355347222</v>
      </c>
      <c r="X202" s="92" cm="1">
        <f t="array" ref="X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X$2:X$108,_xlpm.x))/1000</f>
        <v>8.3256942364823789</v>
      </c>
      <c r="Y202" s="92" cm="1">
        <f t="array" ref="Y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Y$2:Y$108,_xlpm.x))/1000</f>
        <v>7.3320389468036637</v>
      </c>
      <c r="Z202" s="92" cm="1">
        <f t="array" ref="Z202">_xlfn.LET(_xlpm.x,IFERROR(_xlfn.XMATCH(IF($D202="Actual","GDB",$D202)&amp;$B202&amp;$C202&amp;$E202&amp;"All",$A$2:$A$108&amp;$B$2:$B$108&amp;$C$2:$C$108&amp;$E$2:$E$108&amp;$D$2:$D$108),_xlfn.XMATCH(IF($D202="Actual","GDB",$D202)&amp;$B202&amp;$C202&amp;$E202,$A$2:$A$108&amp;$B$2:$B$108&amp;$C$2:$C$108&amp;$E$2:$E$108)),INDEX(Z$2:Z$108,_xlpm.x))/1000</f>
        <v>6.4190837521700708</v>
      </c>
    </row>
    <row r="203" spans="1:31" hidden="1" outlineLevel="1" x14ac:dyDescent="0.3">
      <c r="B203" t="str">
        <f t="shared" si="79"/>
        <v>ICPs</v>
      </c>
      <c r="C203" t="str">
        <f t="shared" si="80"/>
        <v>All</v>
      </c>
      <c r="D203" t="str">
        <f t="shared" si="81"/>
        <v>GDB</v>
      </c>
      <c r="E203" t="s">
        <v>3</v>
      </c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 cm="1">
        <f t="array" ref="Q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Q$2:Q$108,_xlpm.x))/1000</f>
        <v>13.02999441752174</v>
      </c>
      <c r="R203" s="92" cm="1">
        <f t="array" ref="R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R$2:R$108,_xlpm.x))/1000</f>
        <v>12.866062634422288</v>
      </c>
      <c r="S203" s="92" cm="1">
        <f t="array" ref="S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S$2:S$108,_xlpm.x))/1000</f>
        <v>12.646812519154219</v>
      </c>
      <c r="T203" s="92" cm="1">
        <f t="array" ref="T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T$2:T$108,_xlpm.x))/1000</f>
        <v>12.406636055652589</v>
      </c>
      <c r="U203" s="92" cm="1">
        <f t="array" ref="U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U$2:U$108,_xlpm.x))/1000</f>
        <v>12.143165234943117</v>
      </c>
      <c r="V203" s="92" cm="1">
        <f t="array" ref="V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V$2:V$108,_xlpm.x))/1000</f>
        <v>11.869537885383982</v>
      </c>
      <c r="W203" s="92" cm="1">
        <f t="array" ref="W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W$2:W$108,_xlpm.x))/1000</f>
        <v>11.577625865393781</v>
      </c>
      <c r="X203" s="92" cm="1">
        <f t="array" ref="X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X$2:X$108,_xlpm.x))/1000</f>
        <v>11.272280684399878</v>
      </c>
      <c r="Y203" s="92" cm="1">
        <f t="array" ref="Y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Y$2:Y$108,_xlpm.x))/1000</f>
        <v>10.949309660869671</v>
      </c>
      <c r="Z203" s="92" cm="1">
        <f t="array" ref="Z203">_xlfn.LET(_xlpm.x,IFERROR(_xlfn.XMATCH(IF($D203="Actual","GDB",$D203)&amp;$B203&amp;$C203&amp;$E203&amp;"All",$A$2:$A$108&amp;$B$2:$B$108&amp;$C$2:$C$108&amp;$E$2:$E$108&amp;$D$2:$D$108),_xlfn.XMATCH(IF($D203="Actual","GDB",$D203)&amp;$B203&amp;$C203&amp;$E203,$A$2:$A$108&amp;$B$2:$B$108&amp;$C$2:$C$108&amp;$E$2:$E$108)),INDEX(Z$2:Z$108,_xlpm.x))/1000</f>
        <v>10.603558573477795</v>
      </c>
    </row>
    <row r="204" spans="1:31" hidden="1" outlineLevel="1" x14ac:dyDescent="0.3">
      <c r="B204" t="str">
        <f t="shared" si="79"/>
        <v>ICPs</v>
      </c>
      <c r="C204" t="str">
        <f t="shared" si="80"/>
        <v>All</v>
      </c>
      <c r="D204" t="str">
        <f t="shared" si="81"/>
        <v>Actual</v>
      </c>
      <c r="E204" t="s">
        <v>4</v>
      </c>
      <c r="F204" s="92" cm="1">
        <f t="array" ref="F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F$2:F$108,_xlpm.x))/1000</f>
        <v>0.56525000000000003</v>
      </c>
      <c r="G204" s="92" cm="1">
        <f t="array" ref="G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G$2:G$108,_xlpm.x))/1000</f>
        <v>0.54125000000000001</v>
      </c>
      <c r="H204" s="92" cm="1">
        <f t="array" ref="H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H$2:H$108,_xlpm.x))/1000</f>
        <v>0.53700000000000003</v>
      </c>
      <c r="I204" s="92" cm="1">
        <f t="array" ref="I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I$2:I$108,_xlpm.x))/1000</f>
        <v>0.53200000000000003</v>
      </c>
      <c r="J204" s="92" cm="1">
        <f t="array" ref="J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J$2:J$108,_xlpm.x))/1000</f>
        <v>0.52400000000000002</v>
      </c>
      <c r="K204" s="92" cm="1">
        <f t="array" ref="K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K$2:K$108,_xlpm.x))/1000</f>
        <v>0.51924999999999999</v>
      </c>
      <c r="L204" s="92" cm="1">
        <f t="array" ref="L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L$2:L$108,_xlpm.x))/1000</f>
        <v>0.52300000000000002</v>
      </c>
      <c r="M204" s="92" cm="1">
        <f t="array" ref="M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M$2:M$108,_xlpm.x))/1000</f>
        <v>0.52725</v>
      </c>
      <c r="N204" s="92" cm="1">
        <f t="array" ref="N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N$2:N$108,_xlpm.x))/1000</f>
        <v>0.52475000000000005</v>
      </c>
      <c r="O204" s="92" cm="1">
        <f t="array" ref="O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O$2:O$108,_xlpm.x))/1000</f>
        <v>0.52291599999999994</v>
      </c>
      <c r="P204" s="92" cm="1">
        <f t="array" ref="P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P$2:P$108,_xlpm.x))/1000</f>
        <v>0.52098587570621469</v>
      </c>
      <c r="Q204" s="92" cm="1">
        <f t="array" ref="Q204">_xlfn.LET(_xlpm.x,IFERROR(_xlfn.XMATCH(IF($D204="Actual","GDB",$D204)&amp;$B204&amp;$C204&amp;$E204&amp;"All",$A$2:$A$108&amp;$B$2:$B$108&amp;$C$2:$C$108&amp;$E$2:$E$108&amp;$D$2:$D$108),_xlfn.XMATCH(IF($D204="Actual","GDB",$D204)&amp;$B204&amp;$C204&amp;$E204,$A$2:$A$108&amp;$B$2:$B$108&amp;$C$2:$C$108&amp;$E$2:$E$108)),INDEX(Q$2:Q$108,_xlpm.x))/1000</f>
        <v>0.52040696660993491</v>
      </c>
      <c r="R204" s="92"/>
      <c r="S204" s="92"/>
      <c r="T204" s="92"/>
      <c r="U204" s="92"/>
      <c r="V204" s="92"/>
      <c r="W204" s="92"/>
      <c r="X204" s="92"/>
      <c r="Y204" s="92"/>
      <c r="Z204" s="92"/>
    </row>
    <row r="205" spans="1:31" hidden="1" outlineLevel="1" x14ac:dyDescent="0.3">
      <c r="B205" t="str">
        <f t="shared" si="79"/>
        <v>ICPs</v>
      </c>
      <c r="C205" t="str">
        <f t="shared" si="80"/>
        <v>All</v>
      </c>
      <c r="D205" t="str">
        <f t="shared" si="81"/>
        <v>Concept</v>
      </c>
      <c r="E205" t="s">
        <v>4</v>
      </c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 cm="1">
        <f t="array" ref="Q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Q$2:Q$108,_xlpm.x))/1000</f>
        <v>0.52040696660993491</v>
      </c>
      <c r="R205" s="92" cm="1">
        <f t="array" ref="R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R$2:R$108,_xlpm.x))/1000</f>
        <v>0.48434560155881945</v>
      </c>
      <c r="S205" s="92" cm="1">
        <f t="array" ref="S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S$2:S$108,_xlpm.x))/1000</f>
        <v>0.43667660773412809</v>
      </c>
      <c r="T205" s="92" cm="1">
        <f t="array" ref="T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T$2:T$108,_xlpm.x))/1000</f>
        <v>0.38992410969328101</v>
      </c>
      <c r="U205" s="92" cm="1">
        <f t="array" ref="U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U$2:U$108,_xlpm.x))/1000</f>
        <v>0.36895007819572778</v>
      </c>
      <c r="V205" s="92" cm="1">
        <f t="array" ref="V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V$2:V$108,_xlpm.x))/1000</f>
        <v>0.3556249288153015</v>
      </c>
      <c r="W205" s="92" cm="1">
        <f t="array" ref="W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W$2:W$108,_xlpm.x))/1000</f>
        <v>0.34386655747133515</v>
      </c>
      <c r="X205" s="92" cm="1">
        <f t="array" ref="X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X$2:X$108,_xlpm.x))/1000</f>
        <v>0.33514226494421329</v>
      </c>
      <c r="Y205" s="92" cm="1">
        <f t="array" ref="Y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Y$2:Y$108,_xlpm.x))/1000</f>
        <v>0.32733330624128276</v>
      </c>
      <c r="Z205" s="92" cm="1">
        <f t="array" ref="Z205">_xlfn.LET(_xlpm.x,IFERROR(_xlfn.XMATCH(IF($D205="Actual","GDB",$D205)&amp;$B205&amp;$C205&amp;$E205&amp;"All",$A$2:$A$108&amp;$B$2:$B$108&amp;$C$2:$C$108&amp;$E$2:$E$108&amp;$D$2:$D$108),_xlfn.XMATCH(IF($D205="Actual","GDB",$D205)&amp;$B205&amp;$C205&amp;$E205,$A$2:$A$108&amp;$B$2:$B$108&amp;$C$2:$C$108&amp;$E$2:$E$108)),INDEX(Z$2:Z$108,_xlpm.x))/1000</f>
        <v>0.31914007585874749</v>
      </c>
    </row>
    <row r="206" spans="1:31" hidden="1" outlineLevel="1" x14ac:dyDescent="0.3">
      <c r="B206" t="str">
        <f t="shared" si="79"/>
        <v>ICPs</v>
      </c>
      <c r="C206" t="str">
        <f t="shared" si="80"/>
        <v>All</v>
      </c>
      <c r="D206" t="str">
        <f t="shared" si="81"/>
        <v>GDB</v>
      </c>
      <c r="E206" t="s">
        <v>4</v>
      </c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 cm="1">
        <f t="array" ref="Q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Q$2:Q$108,_xlpm.x))/1000</f>
        <v>0.52040696660993491</v>
      </c>
      <c r="R206" s="92" cm="1">
        <f t="array" ref="R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R$2:R$108,_xlpm.x))/1000</f>
        <v>0.51386690566877913</v>
      </c>
      <c r="S206" s="92" cm="1">
        <f t="array" ref="S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S$2:S$108,_xlpm.x))/1000</f>
        <v>0.50607546274632109</v>
      </c>
      <c r="T206" s="92" cm="1">
        <f t="array" ref="T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T$2:T$108,_xlpm.x))/1000</f>
        <v>0.49770216483818319</v>
      </c>
      <c r="U206" s="92" cm="1">
        <f t="array" ref="U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U$2:U$108,_xlpm.x))/1000</f>
        <v>0.48851563522347091</v>
      </c>
      <c r="V206" s="92" cm="1">
        <f t="array" ref="V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V$2:V$108,_xlpm.x))/1000</f>
        <v>0.47892249909473467</v>
      </c>
      <c r="W206" s="92" cm="1">
        <f t="array" ref="W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W$2:W$108,_xlpm.x))/1000</f>
        <v>0.46862590263357712</v>
      </c>
      <c r="X206" s="92" cm="1">
        <f t="array" ref="X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X$2:X$108,_xlpm.x))/1000</f>
        <v>0.45776654671825801</v>
      </c>
      <c r="Y206" s="92" cm="1">
        <f t="array" ref="Y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Y$2:Y$108,_xlpm.x))/1000</f>
        <v>0.44618090263235155</v>
      </c>
      <c r="Z206" s="92" cm="1">
        <f t="array" ref="Z206">_xlfn.LET(_xlpm.x,IFERROR(_xlfn.XMATCH(IF($D206="Actual","GDB",$D206)&amp;$B206&amp;$C206&amp;$E206&amp;"All",$A$2:$A$108&amp;$B$2:$B$108&amp;$C$2:$C$108&amp;$E$2:$E$108&amp;$D$2:$D$108),_xlfn.XMATCH(IF($D206="Actual","GDB",$D206)&amp;$B206&amp;$C206&amp;$E206,$A$2:$A$108&amp;$B$2:$B$108&amp;$C$2:$C$108&amp;$E$2:$E$108)),INDEX(Z$2:Z$108,_xlpm.x))/1000</f>
        <v>0.43367286283307294</v>
      </c>
    </row>
    <row r="207" spans="1:31" hidden="1" outlineLevel="1" x14ac:dyDescent="0.3">
      <c r="B207" t="str">
        <f t="shared" si="79"/>
        <v>ICPs</v>
      </c>
      <c r="C207" t="str">
        <f t="shared" si="80"/>
        <v>All</v>
      </c>
      <c r="D207" t="str">
        <f t="shared" si="81"/>
        <v>Actual</v>
      </c>
      <c r="E207" s="82" t="s">
        <v>22</v>
      </c>
      <c r="F207" s="92" cm="1">
        <f t="array" ref="F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F$2:F$108,_xlpm.x))/1000</f>
        <v>269.62900000000002</v>
      </c>
      <c r="G207" s="92" cm="1">
        <f t="array" ref="G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G$2:G$108,_xlpm.x))/1000</f>
        <v>272.14724999999999</v>
      </c>
      <c r="H207" s="92" cm="1">
        <f t="array" ref="H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H$2:H$108,_xlpm.x))/1000</f>
        <v>277.22825</v>
      </c>
      <c r="I207" s="92" cm="1">
        <f t="array" ref="I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I$2:I$108,_xlpm.x))/1000</f>
        <v>280.39299999999997</v>
      </c>
      <c r="J207" s="92" cm="1">
        <f t="array" ref="J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J$2:J$108,_xlpm.x))/1000</f>
        <v>284.5385</v>
      </c>
      <c r="K207" s="92" cm="1">
        <f t="array" ref="K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K$2:K$108,_xlpm.x))/1000</f>
        <v>289.52375000000001</v>
      </c>
      <c r="L207" s="92" cm="1">
        <f t="array" ref="L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L$2:L$108,_xlpm.x))/1000</f>
        <v>294.464</v>
      </c>
      <c r="M207" s="92" cm="1">
        <f t="array" ref="M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M$2:M$108,_xlpm.x))/1000</f>
        <v>299.46375</v>
      </c>
      <c r="N207" s="92" cm="1">
        <f t="array" ref="N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N$2:N$108,_xlpm.x))/1000</f>
        <v>304.232437</v>
      </c>
      <c r="O207" s="92" cm="1">
        <f t="array" ref="O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O$2:O$108,_xlpm.x))/1000</f>
        <v>307.93382300000002</v>
      </c>
      <c r="P207" s="92" cm="1">
        <f t="array" ref="P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P$2:P$108,_xlpm.x))/1000</f>
        <v>310.57122245523203</v>
      </c>
      <c r="Q207" s="92" cm="1">
        <f t="array" ref="Q207">_xlfn.LET(_xlpm.x,IFERROR(_xlfn.XMATCH(IF($D207="Actual","GDB",$D207)&amp;$B207&amp;$C207&amp;$E207&amp;"All",$A$2:$A$108&amp;$B$2:$B$108&amp;$C$2:$C$108&amp;$E$2:$E$108&amp;$D$2:$D$108),_xlfn.XMATCH(IF($D207="Actual","GDB",$D207)&amp;$B207&amp;$C207&amp;$E207,$A$2:$A$108&amp;$B$2:$B$108&amp;$C$2:$C$108&amp;$E$2:$E$108)),INDEX(Q$2:Q$108,_xlpm.x))/1000</f>
        <v>311.84680436569607</v>
      </c>
      <c r="R207" s="92"/>
      <c r="S207" s="92"/>
      <c r="T207" s="92"/>
      <c r="U207" s="92"/>
      <c r="V207" s="92"/>
      <c r="W207" s="92"/>
      <c r="X207" s="92"/>
      <c r="Y207" s="92"/>
      <c r="Z207" s="92"/>
    </row>
    <row r="208" spans="1:31" hidden="1" outlineLevel="1" x14ac:dyDescent="0.3">
      <c r="B208" t="str">
        <f t="shared" ref="B208:B209" si="82">B207</f>
        <v>ICPs</v>
      </c>
      <c r="C208" t="str">
        <f t="shared" ref="C208:C209" si="83">C207</f>
        <v>All</v>
      </c>
      <c r="D208" t="str">
        <f t="shared" si="81"/>
        <v>Concept</v>
      </c>
      <c r="E208" t="str">
        <f>E207</f>
        <v>Total</v>
      </c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 cm="1">
        <f t="array" ref="Q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Q$2:Q$108,_xlpm.x))/1000</f>
        <v>311.84680436569613</v>
      </c>
      <c r="R208" s="92" cm="1">
        <f t="array" ref="R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R$2:R$108,_xlpm.x))/1000</f>
        <v>309.28121896659104</v>
      </c>
      <c r="S208" s="92" cm="1">
        <f t="array" ref="S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S$2:S$108,_xlpm.x))/1000</f>
        <v>306.59725987662739</v>
      </c>
      <c r="T208" s="92" cm="1">
        <f t="array" ref="T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T$2:T$108,_xlpm.x))/1000</f>
        <v>303.10785387005598</v>
      </c>
      <c r="U208" s="92" cm="1">
        <f t="array" ref="U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U$2:U$108,_xlpm.x))/1000</f>
        <v>299.1254897955734</v>
      </c>
      <c r="V208" s="92" cm="1">
        <f t="array" ref="V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V$2:V$108,_xlpm.x))/1000</f>
        <v>294.45345880750853</v>
      </c>
      <c r="W208" s="92" cm="1">
        <f t="array" ref="W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W$2:W$108,_xlpm.x))/1000</f>
        <v>288.31345045490286</v>
      </c>
      <c r="X208" s="92" cm="1">
        <f t="array" ref="X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X$2:X$108,_xlpm.x))/1000</f>
        <v>280.093976381289</v>
      </c>
      <c r="Y208" s="92" cm="1">
        <f t="array" ref="Y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Y$2:Y$108,_xlpm.x))/1000</f>
        <v>269.72883746235095</v>
      </c>
      <c r="Z208" s="92" cm="1">
        <f t="array" ref="Z208">_xlfn.LET(_xlpm.x,IFERROR(_xlfn.XMATCH(IF($D208="Actual","GDB",$D208)&amp;$B208&amp;$C208&amp;$E208&amp;"All",$A$2:$A$108&amp;$B$2:$B$108&amp;$C$2:$C$108&amp;$E$2:$E$108&amp;$D$2:$D$108),_xlfn.XMATCH(IF($D208="Actual","GDB",$D208)&amp;$B208&amp;$C208&amp;$E208,$A$2:$A$108&amp;$B$2:$B$108&amp;$C$2:$C$108&amp;$E$2:$E$108)),INDEX(Z$2:Z$108,_xlpm.x))/1000</f>
        <v>256.23063392005275</v>
      </c>
    </row>
    <row r="209" spans="2:26" hidden="1" outlineLevel="1" x14ac:dyDescent="0.3">
      <c r="B209" t="str">
        <f t="shared" si="82"/>
        <v>ICPs</v>
      </c>
      <c r="C209" t="str">
        <f t="shared" si="83"/>
        <v>All</v>
      </c>
      <c r="D209" t="str">
        <f t="shared" si="81"/>
        <v>GDB</v>
      </c>
      <c r="E209" t="str">
        <f>E208</f>
        <v>Total</v>
      </c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 cm="1">
        <f t="array" ref="Q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Q$2:Q$108,_xlpm.x))/1000</f>
        <v>311.84680436569607</v>
      </c>
      <c r="R209" s="92" cm="1">
        <f t="array" ref="R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R$2:R$108,_xlpm.x))/1000</f>
        <v>311.41748019678897</v>
      </c>
      <c r="S209" s="92" cm="1">
        <f t="array" ref="S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S$2:S$108,_xlpm.x))/1000</f>
        <v>310.08948507593271</v>
      </c>
      <c r="T209" s="92" cm="1">
        <f t="array" ref="T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T$2:T$108,_xlpm.x))/1000</f>
        <v>308.28209397052041</v>
      </c>
      <c r="U209" s="92" cm="1">
        <f t="array" ref="U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U$2:U$108,_xlpm.x))/1000</f>
        <v>305.85368859901337</v>
      </c>
      <c r="V209" s="92" cm="1">
        <f t="array" ref="V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V$2:V$108,_xlpm.x))/1000</f>
        <v>303.05845105897384</v>
      </c>
      <c r="W209" s="92" cm="1">
        <f t="array" ref="W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W$2:W$108,_xlpm.x))/1000</f>
        <v>299.69984829521769</v>
      </c>
      <c r="X209" s="92" cm="1">
        <f t="array" ref="X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X$2:X$108,_xlpm.x))/1000</f>
        <v>295.86991617307933</v>
      </c>
      <c r="Y209" s="92" cm="1">
        <f t="array" ref="Y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Y$2:Y$108,_xlpm.x))/1000</f>
        <v>291.46088443030055</v>
      </c>
      <c r="Z209" s="92" cm="1">
        <f t="array" ref="Z209">_xlfn.LET(_xlpm.x,IFERROR(_xlfn.XMATCH(IF($D209="Actual","GDB",$D209)&amp;$B209&amp;$C209&amp;$E209&amp;"All",$A$2:$A$108&amp;$B$2:$B$108&amp;$C$2:$C$108&amp;$E$2:$E$108&amp;$D$2:$D$108),_xlfn.XMATCH(IF($D209="Actual","GDB",$D209)&amp;$B209&amp;$C209&amp;$E209,$A$2:$A$108&amp;$B$2:$B$108&amp;$C$2:$C$108&amp;$E$2:$E$108)),INDEX(Z$2:Z$108,_xlpm.x))/1000</f>
        <v>286.34137956060289</v>
      </c>
    </row>
    <row r="210" spans="2:26" hidden="1" outlineLevel="1" x14ac:dyDescent="0.3"/>
    <row r="211" spans="2:26" hidden="1" outlineLevel="1" x14ac:dyDescent="0.3">
      <c r="B211" t="s">
        <v>93</v>
      </c>
    </row>
    <row r="212" spans="2:26" hidden="1" outlineLevel="1" x14ac:dyDescent="0.3">
      <c r="B212" t="str">
        <f>IF(B198="Demand","PJ","x10^3")</f>
        <v>x10^3</v>
      </c>
      <c r="C212" t="str">
        <f>IF($B$198="ICPs","Number of ","")&amp;B198&amp;IF($C$198="All"," across all GDBs"," for "&amp;$C$198)</f>
        <v>Number of ICPs across all GDBs</v>
      </c>
      <c r="D212" t="str">
        <f>$E$207&amp;" "&amp;C212</f>
        <v>Total Number of ICPs across all GDBs</v>
      </c>
    </row>
    <row r="213" spans="2:26" hidden="1" outlineLevel="1" x14ac:dyDescent="0.3"/>
    <row r="214" spans="2:26" hidden="1" outlineLevel="1" x14ac:dyDescent="0.3"/>
    <row r="215" spans="2:26" hidden="1" outlineLevel="1" x14ac:dyDescent="0.3"/>
    <row r="216" spans="2:26" hidden="1" outlineLevel="1" x14ac:dyDescent="0.3"/>
    <row r="217" spans="2:26" hidden="1" outlineLevel="1" x14ac:dyDescent="0.3"/>
    <row r="218" spans="2:26" hidden="1" outlineLevel="1" x14ac:dyDescent="0.3"/>
    <row r="219" spans="2:26" hidden="1" outlineLevel="1" x14ac:dyDescent="0.3"/>
    <row r="220" spans="2:26" hidden="1" outlineLevel="1" x14ac:dyDescent="0.3"/>
    <row r="221" spans="2:26" hidden="1" outlineLevel="1" x14ac:dyDescent="0.3"/>
    <row r="222" spans="2:26" hidden="1" outlineLevel="1" x14ac:dyDescent="0.3"/>
    <row r="223" spans="2:26" hidden="1" outlineLevel="1" x14ac:dyDescent="0.3"/>
    <row r="224" spans="2:26" hidden="1" outlineLevel="1" x14ac:dyDescent="0.3"/>
    <row r="225" collapsed="1" x14ac:dyDescent="0.3"/>
  </sheetData>
  <dataValidations count="4">
    <dataValidation type="list" allowBlank="1" showInputMessage="1" showErrorMessage="1" sqref="C198 C149" xr:uid="{8FF19630-1421-4BFF-96BC-ABE3BC591AEA}">
      <formula1>"Vector,First Gas,Powerco,GasNet,All"</formula1>
    </dataValidation>
    <dataValidation type="list" allowBlank="1" showInputMessage="1" showErrorMessage="1" sqref="B198 A176 C113 B149" xr:uid="{C0F1A3C3-34BF-480C-B097-3377803D0691}">
      <formula1>"Demand,ICPs"</formula1>
    </dataValidation>
    <dataValidation type="list" allowBlank="1" showInputMessage="1" showErrorMessage="1" sqref="E207 E113 C113" xr:uid="{B5E904D3-D471-4E07-A765-53F2E502676E}">
      <formula1>"Res,Com,Ind,Total"</formula1>
    </dataValidation>
    <dataValidation type="list" allowBlank="1" showInputMessage="1" showErrorMessage="1" sqref="C134" xr:uid="{69560450-479A-4DAF-8FFE-052C9E07CF0B}">
      <formula1>"Demand,ICPs,Dem/ICP"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Concept</vt:lpstr>
      <vt:lpstr>GDB</vt:lpstr>
      <vt:lpstr>Compare</vt:lpstr>
      <vt:lpstr>Last_Actual_Yr</vt:lpstr>
      <vt:lpstr>Ref_Yr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2025-11-24T21:34:05Z</dcterms:created>
  <dcterms:modified xsi:type="dcterms:W3CDTF">2025-11-24T22:12:32Z</dcterms:modified>
  <cp:category/>
  <cp:contentStatus/>
</cp:coreProperties>
</file>